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rottr\Desktop\"/>
    </mc:Choice>
  </mc:AlternateContent>
  <xr:revisionPtr revIDLastSave="0" documentId="8_{5DBC0F87-4D0F-4521-8E1E-0A2BFC9748A6}" xr6:coauthVersionLast="47" xr6:coauthVersionMax="47" xr10:uidLastSave="{00000000-0000-0000-0000-000000000000}"/>
  <workbookProtection workbookAlgorithmName="SHA-512" workbookHashValue="AprRmHCjLfgpCmghjWJiRL6TCjpjsSngYevCBbEe5QDeYSRXMhjGlr2/b7E/jdHgZNmhv0gWmnz68Cckh1NRUA==" workbookSaltValue="3IsDaBFsDGSod7p9C7kcIw==" workbookSpinCount="100000" lockStructure="1"/>
  <bookViews>
    <workbookView xWindow="-26865" yWindow="2370" windowWidth="24135" windowHeight="12975" tabRatio="709" activeTab="1" xr2:uid="{00000000-000D-0000-FFFF-FFFF00000000}"/>
  </bookViews>
  <sheets>
    <sheet name="TC Allocations - Attachment A" sheetId="16" r:id="rId1"/>
    <sheet name="WF Allocation - Attachment B" sheetId="1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Qtr1">#REF!</definedName>
    <definedName name="__Qtr2">#REF!</definedName>
    <definedName name="__Qtr3">#REF!</definedName>
    <definedName name="__Qtr4">#REF!</definedName>
    <definedName name="_Qtr1">#REF!</definedName>
    <definedName name="_Qtr2">#REF!</definedName>
    <definedName name="_Qtr3">#REF!</definedName>
    <definedName name="_Qtr4">#REF!</definedName>
    <definedName name="a">#REF!</definedName>
    <definedName name="ACCOUNTEDPERIODTYPE1">#REF!</definedName>
    <definedName name="ACCOUNTSEGMENT1">#REF!</definedName>
    <definedName name="APPSUSERNAME1">#REF!</definedName>
    <definedName name="base_fee_adjustment">#REF!</definedName>
    <definedName name="BUDGETCURRENCYCODE1">#REF!</definedName>
    <definedName name="BUDGETDECIMALPLACES1">#REF!</definedName>
    <definedName name="BUDGETENTITYID1">#REF!</definedName>
    <definedName name="BUDGETGRAPHCORRESPONDING1">#REF!</definedName>
    <definedName name="BUDGETGRAPHINCACTUALS1">#REF!</definedName>
    <definedName name="BUDGETGRAPHINCBUDGETS1">#REF!</definedName>
    <definedName name="BUDGETGRAPHINCTITLES1">#REF!</definedName>
    <definedName name="BUDGETGRAPHINCVARIANCES1">#REF!</definedName>
    <definedName name="BUDGETGRAPHSTYLE1">#REF!</definedName>
    <definedName name="BUDGETHEADINGSBACKCOLOUR1">#REF!</definedName>
    <definedName name="BUDGETHEADINGSFORECOLOUR1">#REF!</definedName>
    <definedName name="BUDGETNAME1">#REF!</definedName>
    <definedName name="BUDGETORG1">#REF!</definedName>
    <definedName name="BUDGETORGFROZEN1">#REF!</definedName>
    <definedName name="BUDGETOUTPUTOPTION1">#REF!</definedName>
    <definedName name="BUDGETPASSWORDREQUIREDFLAG1">#REF!</definedName>
    <definedName name="BUDGETSHOWCRITERIASHEET1">#REF!</definedName>
    <definedName name="BUDGETSTATUS1">#REF!</definedName>
    <definedName name="BUDGETTITLEBACKCOLOUR1">#REF!</definedName>
    <definedName name="BUDGETTITLEBORDERCOLOUR1">#REF!</definedName>
    <definedName name="BUDGETTITLEFORECOLOUR1">#REF!</definedName>
    <definedName name="BUDGETVALUESWIDTH1">#REF!</definedName>
    <definedName name="BUDGETVERSIONID1">#REF!</definedName>
    <definedName name="ccid">[1]Instructions!#REF!</definedName>
    <definedName name="CHARTOFACCOUNTSID1">#REF!</definedName>
    <definedName name="Code">'[2]Combo Box'!$D$2:$D$21</definedName>
    <definedName name="CONNECTSTRING1">#REF!</definedName>
    <definedName name="Copy_Area">#REF!</definedName>
    <definedName name="Court">'[2]Combo Box'!$B$2:$B$60</definedName>
    <definedName name="CourtList">[3]Code!$B$1:$B$59</definedName>
    <definedName name="CREATEGRAPH1">#REF!</definedName>
    <definedName name="Data">#REF!</definedName>
    <definedName name="DBNAME1">#REF!</definedName>
    <definedName name="DBUSERNAME1">#REF!</definedName>
    <definedName name="DELETELOGICTYPE1">#REF!</definedName>
    <definedName name="ENDPERIODNAME1">#REF!</definedName>
    <definedName name="ENDPERIODNUM1">#REF!</definedName>
    <definedName name="ENDPERIODYEAR1">#REF!</definedName>
    <definedName name="exp">[4]expenditure!$A$5:$G$62</definedName>
    <definedName name="FFAPPCOLNAME1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SEGDESC1_1">#REF!</definedName>
    <definedName name="FFSEGDESC2_1">#REF!</definedName>
    <definedName name="FFSEGDESC3_1">#REF!</definedName>
    <definedName name="FFSEGDESC4_1">#REF!</definedName>
    <definedName name="FFSEGDESC5_1">#REF!</definedName>
    <definedName name="FFSEGDESC6_1">#REF!</definedName>
    <definedName name="FFSEGDESC7_1">#REF!</definedName>
    <definedName name="FFSEGDESC8_1">#REF!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SEPARATOR1">#REF!</definedName>
    <definedName name="FiscalYear">'[2]Combo Box'!$C$2:$C$9</definedName>
    <definedName name="FNDNAM1">#REF!</definedName>
    <definedName name="FNDUSERID1">#REF!</definedName>
    <definedName name="fte">#REF!</definedName>
    <definedName name="FUND">'[2]Combo Box'!$A$2:$A$5</definedName>
    <definedName name="GWYUID1">#REF!</definedName>
    <definedName name="huntington">#REF!</definedName>
    <definedName name="Jeff___TC145B11">#REF!</definedName>
    <definedName name="Jeff___TC145B11_QueryA">#REF!</definedName>
    <definedName name="Jeff_121511a">#REF!</definedName>
    <definedName name="method2">#REF!</definedName>
    <definedName name="NOOFFFSEGMENTS1">#REF!</definedName>
    <definedName name="NOOFPERIODS1">#REF!</definedName>
    <definedName name="oee">[4]OEE!$B$4:$C$7</definedName>
    <definedName name="oee_all">[4]OEE!$B$45:$C$48</definedName>
    <definedName name="oee_noneed">[4]OEE!$B$12:$C$15</definedName>
    <definedName name="PERIODSETNAME1">#REF!</definedName>
    <definedName name="PERIODYEAR1">#REF!</definedName>
    <definedName name="_xlnm.Print_Area" localSheetId="0">'TC Allocations - Attachment A'!$A$1:$AM$65</definedName>
    <definedName name="_xlnm.Print_Area" localSheetId="1">'WF Allocation - Attachment B'!$A$1:$AI$64</definedName>
    <definedName name="Print_Area_MI">#REF!</definedName>
    <definedName name="_xlnm.Print_Titles" localSheetId="0">'TC Allocations - Attachment A'!$A:$A</definedName>
    <definedName name="_xlnm.Print_Titles" localSheetId="1">'WF Allocation - Attachment B'!$A:$B</definedName>
    <definedName name="q">'[5]TC145 Template 20140101'!#REF!</definedName>
    <definedName name="QtrAll">#REF!</definedName>
    <definedName name="READONLYBACKCOLOUR1">#REF!</definedName>
    <definedName name="READWRITEBACKCOLOUR1">#REF!</definedName>
    <definedName name="Recover">[6]Macro1!$A$76</definedName>
    <definedName name="ReductionType">'[7]Combo Box'!$A$2:$A$5</definedName>
    <definedName name="REQUIREBUDGETJOURNALSFLAG1">#REF!</definedName>
    <definedName name="RESPONSIBILITYAPPLICATIONID1">#REF!</definedName>
    <definedName name="RESPONSIBILITYID1">#REF!</definedName>
    <definedName name="RESPONSIBILITYNAME1">#REF!</definedName>
    <definedName name="ROWSTOUPLOAD1">#REF!</definedName>
    <definedName name="SEG1_DIRECTION1">#REF!</definedName>
    <definedName name="SEG1_FROM1">#REF!</definedName>
    <definedName name="SEG1_SORT1">#REF!</definedName>
    <definedName name="SEG1_TO1">#REF!</definedName>
    <definedName name="SEG2_DIRECTION1">#REF!</definedName>
    <definedName name="SEG2_FROM1">#REF!</definedName>
    <definedName name="SEG2_SORT1">#REF!</definedName>
    <definedName name="SEG2_TO1">#REF!</definedName>
    <definedName name="SEG3_DIRECTION1">#REF!</definedName>
    <definedName name="SEG3_FROM1">#REF!</definedName>
    <definedName name="SEG3_SORT1">#REF!</definedName>
    <definedName name="SEG3_TO1">#REF!</definedName>
    <definedName name="SEG4_DIRECTION1">#REF!</definedName>
    <definedName name="SEG4_FROM1">#REF!</definedName>
    <definedName name="SEG4_SORT1">#REF!</definedName>
    <definedName name="SEG4_TO1">#REF!</definedName>
    <definedName name="SEG5_DIRECTION1">#REF!</definedName>
    <definedName name="SEG5_FROM1">#REF!</definedName>
    <definedName name="SEG5_SORT1">#REF!</definedName>
    <definedName name="SEG5_TO1">#REF!</definedName>
    <definedName name="SEG6_DIRECTION1">#REF!</definedName>
    <definedName name="SEG6_FROM1">#REF!</definedName>
    <definedName name="SEG6_SORT1">#REF!</definedName>
    <definedName name="SEG6_TO1">#REF!</definedName>
    <definedName name="SEG7_DIRECTION1">#REF!</definedName>
    <definedName name="SEG7_FROM1">#REF!</definedName>
    <definedName name="SEG7_SORT1">#REF!</definedName>
    <definedName name="SEG7_TO1">#REF!</definedName>
    <definedName name="SEG8_DIRECTION1">#REF!</definedName>
    <definedName name="SEG8_FROM1">#REF!</definedName>
    <definedName name="SEG8_SORT1">#REF!</definedName>
    <definedName name="SEG8_TO1">#REF!</definedName>
    <definedName name="SETOFBOOKSID1">#REF!</definedName>
    <definedName name="SETOFBOOKSNAME1">#REF!</definedName>
    <definedName name="STARTBUDGETPOST1">#REF!</definedName>
    <definedName name="STARTPERIODNAME1">#REF!</definedName>
    <definedName name="STARTPERIODNUM1">#REF!</definedName>
    <definedName name="STARTPERIODYEAR1">#REF!</definedName>
    <definedName name="SuperiorCourt">'[8]TC-145 Template'!$W$1</definedName>
    <definedName name="TableName">"Dummy"</definedName>
    <definedName name="UPDATELOGICTYPE1">#REF!</definedName>
    <definedName name="xxx">[9]Code!$F$1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5" i="16" l="1"/>
  <c r="E65" i="16"/>
  <c r="AA65" i="16"/>
  <c r="X6" i="17"/>
  <c r="X7" i="17"/>
  <c r="X8" i="17"/>
  <c r="X9" i="17"/>
  <c r="X10" i="17"/>
  <c r="X11" i="17"/>
  <c r="X12" i="17"/>
  <c r="X13" i="17"/>
  <c r="X14" i="17"/>
  <c r="X15" i="17"/>
  <c r="X16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4" i="17"/>
  <c r="X35" i="17"/>
  <c r="X36" i="17"/>
  <c r="X37" i="17"/>
  <c r="X38" i="17"/>
  <c r="X39" i="17"/>
  <c r="X40" i="17"/>
  <c r="X41" i="17"/>
  <c r="X42" i="17"/>
  <c r="X43" i="17"/>
  <c r="X44" i="17"/>
  <c r="X45" i="17"/>
  <c r="X46" i="17"/>
  <c r="X47" i="17"/>
  <c r="X48" i="17"/>
  <c r="X49" i="17"/>
  <c r="X50" i="17"/>
  <c r="X51" i="17"/>
  <c r="X52" i="17"/>
  <c r="X53" i="17"/>
  <c r="X54" i="17"/>
  <c r="X55" i="17"/>
  <c r="X56" i="17"/>
  <c r="X57" i="17"/>
  <c r="X58" i="17"/>
  <c r="X59" i="17"/>
  <c r="X60" i="17"/>
  <c r="X61" i="17"/>
  <c r="X62" i="17"/>
  <c r="X5" i="17"/>
  <c r="X63" i="17" l="1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0" i="16"/>
  <c r="P51" i="16"/>
  <c r="P52" i="16"/>
  <c r="P53" i="16"/>
  <c r="P54" i="16"/>
  <c r="P55" i="16"/>
  <c r="P56" i="16"/>
  <c r="P57" i="16"/>
  <c r="P58" i="16"/>
  <c r="P59" i="16"/>
  <c r="P60" i="16"/>
  <c r="P61" i="16"/>
  <c r="P62" i="16"/>
  <c r="P63" i="16"/>
  <c r="P6" i="16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5" i="17"/>
  <c r="H65" i="16"/>
  <c r="F65" i="16"/>
  <c r="E6" i="17" l="1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5" i="17"/>
  <c r="P64" i="16" l="1"/>
  <c r="O65" i="16"/>
  <c r="AI71" i="16" l="1"/>
  <c r="AH71" i="16"/>
  <c r="S66" i="17" l="1"/>
  <c r="N66" i="17"/>
  <c r="AJ71" i="16" l="1"/>
  <c r="L66" i="17"/>
  <c r="AG71" i="16"/>
  <c r="AF66" i="17" l="1"/>
  <c r="W66" i="17" l="1"/>
  <c r="V66" i="17" l="1"/>
  <c r="T66" i="17" l="1"/>
  <c r="J66" i="17"/>
  <c r="U6" i="17" l="1"/>
  <c r="U7" i="17"/>
  <c r="U8" i="17"/>
  <c r="U9" i="17"/>
  <c r="U10" i="17"/>
  <c r="U11" i="17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54" i="17"/>
  <c r="U55" i="17"/>
  <c r="U56" i="17"/>
  <c r="U57" i="17"/>
  <c r="U58" i="17"/>
  <c r="U59" i="17"/>
  <c r="U60" i="17"/>
  <c r="U61" i="17"/>
  <c r="U62" i="17"/>
  <c r="U63" i="17"/>
  <c r="U5" i="17"/>
  <c r="G65" i="16"/>
  <c r="AB6" i="17"/>
  <c r="AB50" i="17"/>
  <c r="X64" i="17" l="1"/>
  <c r="AK6" i="16" l="1"/>
  <c r="I6" i="16"/>
  <c r="R6" i="16"/>
  <c r="R8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2" i="16"/>
  <c r="R53" i="16"/>
  <c r="R54" i="16"/>
  <c r="R55" i="16"/>
  <c r="R56" i="16"/>
  <c r="R57" i="16"/>
  <c r="R58" i="16"/>
  <c r="R59" i="16"/>
  <c r="R60" i="16"/>
  <c r="R61" i="16"/>
  <c r="R62" i="16"/>
  <c r="R63" i="16"/>
  <c r="R64" i="16"/>
  <c r="AB65" i="16" l="1"/>
  <c r="AB68" i="16" s="1"/>
  <c r="R27" i="17" l="1"/>
  <c r="AI64" i="17" l="1"/>
  <c r="I7" i="16" l="1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S7" i="16" l="1"/>
  <c r="AK7" i="16"/>
  <c r="AK8" i="16"/>
  <c r="D68" i="16" l="1"/>
  <c r="M65" i="16"/>
  <c r="M68" i="16" s="1"/>
  <c r="S51" i="16"/>
  <c r="V6" i="17"/>
  <c r="V7" i="17"/>
  <c r="V8" i="17"/>
  <c r="V9" i="17"/>
  <c r="V10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V23" i="17"/>
  <c r="V24" i="17"/>
  <c r="V25" i="17"/>
  <c r="V26" i="17"/>
  <c r="V27" i="17"/>
  <c r="V28" i="17"/>
  <c r="V29" i="17"/>
  <c r="V30" i="17"/>
  <c r="V31" i="17"/>
  <c r="V32" i="17"/>
  <c r="V33" i="17"/>
  <c r="V34" i="17"/>
  <c r="V35" i="17"/>
  <c r="V36" i="17"/>
  <c r="V37" i="17"/>
  <c r="V38" i="17"/>
  <c r="V39" i="17"/>
  <c r="V40" i="17"/>
  <c r="V41" i="17"/>
  <c r="V42" i="17"/>
  <c r="V43" i="17"/>
  <c r="V44" i="17"/>
  <c r="V45" i="17"/>
  <c r="V46" i="17"/>
  <c r="V47" i="17"/>
  <c r="V48" i="17"/>
  <c r="V49" i="17"/>
  <c r="V50" i="17"/>
  <c r="V51" i="17"/>
  <c r="V52" i="17"/>
  <c r="V53" i="17"/>
  <c r="V54" i="17"/>
  <c r="V55" i="17"/>
  <c r="V56" i="17"/>
  <c r="V57" i="17"/>
  <c r="V58" i="17"/>
  <c r="V59" i="17"/>
  <c r="V60" i="17"/>
  <c r="V61" i="17"/>
  <c r="V62" i="17"/>
  <c r="V63" i="17"/>
  <c r="V5" i="17"/>
  <c r="F63" i="17"/>
  <c r="F6" i="17"/>
  <c r="F7" i="17"/>
  <c r="F8" i="17"/>
  <c r="F9" i="17"/>
  <c r="H9" i="17" s="1"/>
  <c r="F10" i="17"/>
  <c r="F11" i="17"/>
  <c r="F12" i="17"/>
  <c r="F13" i="17"/>
  <c r="F14" i="17"/>
  <c r="F15" i="17"/>
  <c r="F16" i="17"/>
  <c r="F17" i="17"/>
  <c r="H17" i="17" s="1"/>
  <c r="F18" i="17"/>
  <c r="F19" i="17"/>
  <c r="F20" i="17"/>
  <c r="F21" i="17"/>
  <c r="F22" i="17"/>
  <c r="F23" i="17"/>
  <c r="F24" i="17"/>
  <c r="F25" i="17"/>
  <c r="H25" i="17" s="1"/>
  <c r="F26" i="17"/>
  <c r="F27" i="17"/>
  <c r="F28" i="17"/>
  <c r="F29" i="17"/>
  <c r="F30" i="17"/>
  <c r="F31" i="17"/>
  <c r="F32" i="17"/>
  <c r="F33" i="17"/>
  <c r="H33" i="17" s="1"/>
  <c r="F34" i="17"/>
  <c r="F35" i="17"/>
  <c r="F36" i="17"/>
  <c r="F37" i="17"/>
  <c r="F38" i="17"/>
  <c r="F39" i="17"/>
  <c r="F40" i="17"/>
  <c r="F41" i="17"/>
  <c r="H41" i="17" s="1"/>
  <c r="F42" i="17"/>
  <c r="F43" i="17"/>
  <c r="F44" i="17"/>
  <c r="F45" i="17"/>
  <c r="F46" i="17"/>
  <c r="F47" i="17"/>
  <c r="F48" i="17"/>
  <c r="F49" i="17"/>
  <c r="H49" i="17" s="1"/>
  <c r="F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5" i="17"/>
  <c r="L65" i="16"/>
  <c r="AH65" i="16"/>
  <c r="AI65" i="16"/>
  <c r="AA68" i="16"/>
  <c r="AF64" i="17"/>
  <c r="AF67" i="17" s="1"/>
  <c r="R63" i="17"/>
  <c r="R6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5" i="17"/>
  <c r="E68" i="16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5" i="17"/>
  <c r="H57" i="17"/>
  <c r="W64" i="17"/>
  <c r="W67" i="17" s="1"/>
  <c r="T64" i="17"/>
  <c r="T67" i="17" s="1"/>
  <c r="S64" i="17"/>
  <c r="S67" i="17" s="1"/>
  <c r="N64" i="17"/>
  <c r="N67" i="17" s="1"/>
  <c r="M64" i="17"/>
  <c r="J64" i="17"/>
  <c r="J67" i="17" s="1"/>
  <c r="AJ65" i="16"/>
  <c r="AG65" i="16"/>
  <c r="AF65" i="16"/>
  <c r="AF68" i="16" s="1"/>
  <c r="V65" i="16"/>
  <c r="V68" i="16" s="1"/>
  <c r="U65" i="16"/>
  <c r="U68" i="16" s="1"/>
  <c r="N65" i="16"/>
  <c r="N68" i="16" s="1"/>
  <c r="K65" i="16"/>
  <c r="K68" i="16" s="1"/>
  <c r="C68" i="16"/>
  <c r="AK64" i="16"/>
  <c r="AK63" i="16"/>
  <c r="AK62" i="16"/>
  <c r="AK61" i="16"/>
  <c r="AK60" i="16"/>
  <c r="AK59" i="16"/>
  <c r="AK58" i="16"/>
  <c r="AK57" i="16"/>
  <c r="AK56" i="16"/>
  <c r="AK55" i="16"/>
  <c r="AK54" i="16"/>
  <c r="AK53" i="16"/>
  <c r="AK52" i="16"/>
  <c r="AK51" i="16"/>
  <c r="AK50" i="16"/>
  <c r="AK49" i="16"/>
  <c r="AK48" i="16"/>
  <c r="AK47" i="16"/>
  <c r="AK46" i="16"/>
  <c r="AK45" i="16"/>
  <c r="AK44" i="16"/>
  <c r="AK43" i="16"/>
  <c r="AK42" i="16"/>
  <c r="AK41" i="16"/>
  <c r="AK40" i="16"/>
  <c r="AK39" i="16"/>
  <c r="AK38" i="16"/>
  <c r="AK37" i="16"/>
  <c r="AK36" i="16"/>
  <c r="AK35" i="16"/>
  <c r="AK34" i="16"/>
  <c r="AK33" i="16"/>
  <c r="AK32" i="16"/>
  <c r="AK31" i="16"/>
  <c r="AK30" i="16"/>
  <c r="AK29" i="16"/>
  <c r="AK28" i="16"/>
  <c r="AK27" i="16"/>
  <c r="AK26" i="16"/>
  <c r="AK25" i="16"/>
  <c r="AK24" i="16"/>
  <c r="T65" i="16"/>
  <c r="T68" i="16" s="1"/>
  <c r="AK23" i="16"/>
  <c r="AK22" i="16"/>
  <c r="AK21" i="16"/>
  <c r="AK20" i="16"/>
  <c r="AK19" i="16"/>
  <c r="AK18" i="16"/>
  <c r="AK17" i="16"/>
  <c r="AK16" i="16"/>
  <c r="AK15" i="16"/>
  <c r="AK14" i="16"/>
  <c r="AK13" i="16"/>
  <c r="AK12" i="16"/>
  <c r="AK11" i="16"/>
  <c r="AK10" i="16"/>
  <c r="AK9" i="16"/>
  <c r="AG68" i="16" l="1"/>
  <c r="L68" i="16"/>
  <c r="AJ68" i="16"/>
  <c r="AI68" i="16"/>
  <c r="AH68" i="16"/>
  <c r="H56" i="17"/>
  <c r="H48" i="17"/>
  <c r="H40" i="17"/>
  <c r="H32" i="17"/>
  <c r="H24" i="17"/>
  <c r="H16" i="17"/>
  <c r="H8" i="17"/>
  <c r="H55" i="17"/>
  <c r="H23" i="17"/>
  <c r="O47" i="17"/>
  <c r="H11" i="17"/>
  <c r="O58" i="17"/>
  <c r="O42" i="17"/>
  <c r="O18" i="17"/>
  <c r="O62" i="17"/>
  <c r="O46" i="17"/>
  <c r="O38" i="17"/>
  <c r="O30" i="17"/>
  <c r="O22" i="17"/>
  <c r="O14" i="17"/>
  <c r="O6" i="17"/>
  <c r="O19" i="17"/>
  <c r="O34" i="17"/>
  <c r="O11" i="17"/>
  <c r="H36" i="17"/>
  <c r="O26" i="17"/>
  <c r="H63" i="17"/>
  <c r="O10" i="17"/>
  <c r="H52" i="17"/>
  <c r="H44" i="17"/>
  <c r="H28" i="17"/>
  <c r="H20" i="17"/>
  <c r="H12" i="17"/>
  <c r="H60" i="17"/>
  <c r="O40" i="17"/>
  <c r="H35" i="17"/>
  <c r="O63" i="17"/>
  <c r="O55" i="17"/>
  <c r="O31" i="17"/>
  <c r="O23" i="17"/>
  <c r="O15" i="17"/>
  <c r="O7" i="17"/>
  <c r="O59" i="17"/>
  <c r="H38" i="17"/>
  <c r="H14" i="17"/>
  <c r="H31" i="17"/>
  <c r="H5" i="17"/>
  <c r="O51" i="17"/>
  <c r="O43" i="17"/>
  <c r="O35" i="17"/>
  <c r="O27" i="17"/>
  <c r="P65" i="16"/>
  <c r="P68" i="16" s="1"/>
  <c r="O5" i="17"/>
  <c r="H54" i="17"/>
  <c r="H61" i="17"/>
  <c r="H53" i="17"/>
  <c r="H45" i="17"/>
  <c r="H37" i="17"/>
  <c r="H29" i="17"/>
  <c r="H21" i="17"/>
  <c r="H13" i="17"/>
  <c r="O61" i="17"/>
  <c r="O53" i="17"/>
  <c r="O45" i="17"/>
  <c r="O37" i="17"/>
  <c r="O29" i="17"/>
  <c r="O21" i="17"/>
  <c r="O13" i="17"/>
  <c r="O60" i="17"/>
  <c r="O52" i="17"/>
  <c r="O44" i="17"/>
  <c r="O36" i="17"/>
  <c r="O28" i="17"/>
  <c r="O49" i="17"/>
  <c r="Q49" i="17" s="1"/>
  <c r="O41" i="17"/>
  <c r="Q41" i="17" s="1"/>
  <c r="O17" i="17"/>
  <c r="Q17" i="17" s="1"/>
  <c r="O56" i="17"/>
  <c r="O48" i="17"/>
  <c r="AK65" i="16"/>
  <c r="AK68" i="16" s="1"/>
  <c r="H58" i="17"/>
  <c r="H50" i="17"/>
  <c r="H42" i="17"/>
  <c r="H62" i="17"/>
  <c r="H46" i="17"/>
  <c r="H30" i="17"/>
  <c r="O32" i="17"/>
  <c r="H26" i="17"/>
  <c r="H10" i="17"/>
  <c r="F64" i="17"/>
  <c r="H47" i="17"/>
  <c r="Q47" i="17" s="1"/>
  <c r="Y47" i="17" s="1"/>
  <c r="H39" i="17"/>
  <c r="H15" i="17"/>
  <c r="H7" i="17"/>
  <c r="H43" i="17"/>
  <c r="H6" i="17"/>
  <c r="U64" i="17"/>
  <c r="H59" i="17"/>
  <c r="H51" i="17"/>
  <c r="H27" i="17"/>
  <c r="H19" i="17"/>
  <c r="V64" i="17"/>
  <c r="V67" i="17" s="1"/>
  <c r="O25" i="17"/>
  <c r="Q25" i="17" s="1"/>
  <c r="E64" i="17"/>
  <c r="O57" i="17"/>
  <c r="Q57" i="17" s="1"/>
  <c r="K64" i="17"/>
  <c r="O50" i="17"/>
  <c r="O9" i="17"/>
  <c r="Q9" i="17" s="1"/>
  <c r="H18" i="17"/>
  <c r="O24" i="17"/>
  <c r="O16" i="17"/>
  <c r="O8" i="17"/>
  <c r="R64" i="17"/>
  <c r="H34" i="17"/>
  <c r="O39" i="17"/>
  <c r="H22" i="17"/>
  <c r="O54" i="17"/>
  <c r="O33" i="17"/>
  <c r="Q33" i="17" s="1"/>
  <c r="O20" i="17"/>
  <c r="O12" i="17"/>
  <c r="C64" i="17"/>
  <c r="L64" i="17"/>
  <c r="L67" i="17" s="1"/>
  <c r="Q48" i="17" l="1"/>
  <c r="Y48" i="17" s="1"/>
  <c r="Q40" i="17"/>
  <c r="Y40" i="17" s="1"/>
  <c r="Q16" i="17"/>
  <c r="Y16" i="17" s="1"/>
  <c r="Q6" i="17"/>
  <c r="Q24" i="17"/>
  <c r="Y24" i="17" s="1"/>
  <c r="Q32" i="17"/>
  <c r="Y32" i="17" s="1"/>
  <c r="Q42" i="17"/>
  <c r="Y42" i="17" s="1"/>
  <c r="Q58" i="17"/>
  <c r="Y58" i="17" s="1"/>
  <c r="Q23" i="17"/>
  <c r="Y23" i="17" s="1"/>
  <c r="Q56" i="17"/>
  <c r="Y56" i="17" s="1"/>
  <c r="Q11" i="17"/>
  <c r="Y11" i="17" s="1"/>
  <c r="Q55" i="17"/>
  <c r="Y55" i="17" s="1"/>
  <c r="Q54" i="17"/>
  <c r="Y54" i="17" s="1"/>
  <c r="Q18" i="17"/>
  <c r="Y18" i="17" s="1"/>
  <c r="Q19" i="17"/>
  <c r="Y19" i="17" s="1"/>
  <c r="Q20" i="17"/>
  <c r="Y20" i="17" s="1"/>
  <c r="Q46" i="17"/>
  <c r="Y46" i="17" s="1"/>
  <c r="Q62" i="17"/>
  <c r="Y62" i="17" s="1"/>
  <c r="Q14" i="17"/>
  <c r="Y14" i="17" s="1"/>
  <c r="Q30" i="17"/>
  <c r="Y30" i="17" s="1"/>
  <c r="Q22" i="17"/>
  <c r="Y22" i="17" s="1"/>
  <c r="Q38" i="17"/>
  <c r="Y38" i="17" s="1"/>
  <c r="Q34" i="17"/>
  <c r="Y34" i="17" s="1"/>
  <c r="Q63" i="17"/>
  <c r="Y63" i="17" s="1"/>
  <c r="Q26" i="17"/>
  <c r="Y26" i="17" s="1"/>
  <c r="Q36" i="17"/>
  <c r="Y36" i="17" s="1"/>
  <c r="Q44" i="17"/>
  <c r="Y44" i="17" s="1"/>
  <c r="Q5" i="17"/>
  <c r="Y5" i="17" s="1"/>
  <c r="Q31" i="17"/>
  <c r="Y31" i="17" s="1"/>
  <c r="Q10" i="17"/>
  <c r="Y10" i="17" s="1"/>
  <c r="Q52" i="17"/>
  <c r="Y52" i="17" s="1"/>
  <c r="Q29" i="17"/>
  <c r="Y29" i="17" s="1"/>
  <c r="Q28" i="17"/>
  <c r="Y28" i="17" s="1"/>
  <c r="Q12" i="17"/>
  <c r="Y12" i="17" s="1"/>
  <c r="Q27" i="17"/>
  <c r="Y27" i="17" s="1"/>
  <c r="Q59" i="17"/>
  <c r="Y59" i="17" s="1"/>
  <c r="Q60" i="17"/>
  <c r="Y60" i="17" s="1"/>
  <c r="Q51" i="17"/>
  <c r="Y51" i="17" s="1"/>
  <c r="Q15" i="17"/>
  <c r="Y15" i="17" s="1"/>
  <c r="Q43" i="17"/>
  <c r="Q45" i="17"/>
  <c r="Y45" i="17" s="1"/>
  <c r="Q53" i="17"/>
  <c r="Y53" i="17" s="1"/>
  <c r="Q35" i="17"/>
  <c r="Q61" i="17"/>
  <c r="Q7" i="17"/>
  <c r="Y7" i="17" s="1"/>
  <c r="Q37" i="17"/>
  <c r="Y37" i="17" s="1"/>
  <c r="Y49" i="17"/>
  <c r="Y9" i="17"/>
  <c r="Y25" i="17"/>
  <c r="Q21" i="17"/>
  <c r="Y41" i="17"/>
  <c r="Y57" i="17"/>
  <c r="Y6" i="17"/>
  <c r="AA6" i="17" s="1"/>
  <c r="Y33" i="17"/>
  <c r="Y17" i="17"/>
  <c r="Q13" i="17"/>
  <c r="Q39" i="17"/>
  <c r="Q50" i="17"/>
  <c r="I65" i="16"/>
  <c r="I68" i="16" s="1"/>
  <c r="H64" i="17"/>
  <c r="O64" i="17"/>
  <c r="Q8" i="17"/>
  <c r="R7" i="16" l="1"/>
  <c r="W7" i="16" s="1"/>
  <c r="Z64" i="17"/>
  <c r="Y43" i="17"/>
  <c r="Y61" i="17"/>
  <c r="Y35" i="17"/>
  <c r="Y21" i="17"/>
  <c r="Q64" i="17"/>
  <c r="Y8" i="17"/>
  <c r="Y13" i="17"/>
  <c r="Y50" i="17"/>
  <c r="AA50" i="17" s="1"/>
  <c r="AC63" i="17" s="1"/>
  <c r="AD63" i="17" s="1"/>
  <c r="Y39" i="17"/>
  <c r="AD6" i="17"/>
  <c r="AG6" i="17" s="1"/>
  <c r="Y7" i="16" l="1"/>
  <c r="AD7" i="16" s="1"/>
  <c r="AM7" i="16" s="1"/>
  <c r="R51" i="16"/>
  <c r="W51" i="16" s="1"/>
  <c r="Y64" i="17"/>
  <c r="AB61" i="17" s="1"/>
  <c r="AC61" i="17" s="1"/>
  <c r="AA64" i="17"/>
  <c r="AD50" i="17"/>
  <c r="AG50" i="17" s="1"/>
  <c r="Y51" i="16" l="1"/>
  <c r="AD51" i="16" s="1"/>
  <c r="AM51" i="16" s="1"/>
  <c r="AB43" i="17"/>
  <c r="AC43" i="17" s="1"/>
  <c r="S44" i="16" s="1"/>
  <c r="W44" i="16" s="1"/>
  <c r="Y44" i="16" s="1"/>
  <c r="R65" i="16"/>
  <c r="R68" i="16" s="1"/>
  <c r="AB35" i="17"/>
  <c r="AC35" i="17" s="1"/>
  <c r="AD35" i="17" s="1"/>
  <c r="AG35" i="17" s="1"/>
  <c r="AB48" i="17"/>
  <c r="AC48" i="17" s="1"/>
  <c r="AD48" i="17" s="1"/>
  <c r="AG48" i="17" s="1"/>
  <c r="AB47" i="17"/>
  <c r="AC47" i="17" s="1"/>
  <c r="S48" i="16" s="1"/>
  <c r="W48" i="16" s="1"/>
  <c r="Y48" i="16" s="1"/>
  <c r="AB42" i="17"/>
  <c r="AC42" i="17" s="1"/>
  <c r="S43" i="16" s="1"/>
  <c r="W43" i="16" s="1"/>
  <c r="Y43" i="16" s="1"/>
  <c r="AB10" i="17"/>
  <c r="AC10" i="17" s="1"/>
  <c r="AD10" i="17" s="1"/>
  <c r="AG10" i="17" s="1"/>
  <c r="AB17" i="17"/>
  <c r="AC17" i="17" s="1"/>
  <c r="S18" i="16" s="1"/>
  <c r="W18" i="16" s="1"/>
  <c r="Y18" i="16" s="1"/>
  <c r="AB12" i="17"/>
  <c r="AC12" i="17" s="1"/>
  <c r="S13" i="16" s="1"/>
  <c r="W13" i="16" s="1"/>
  <c r="Y13" i="16" s="1"/>
  <c r="AB23" i="17"/>
  <c r="AC23" i="17" s="1"/>
  <c r="S24" i="16" s="1"/>
  <c r="W24" i="16" s="1"/>
  <c r="Y24" i="16" s="1"/>
  <c r="AB20" i="17"/>
  <c r="AC20" i="17" s="1"/>
  <c r="AD20" i="17" s="1"/>
  <c r="AG20" i="17" s="1"/>
  <c r="AB27" i="17"/>
  <c r="AC27" i="17" s="1"/>
  <c r="S28" i="16" s="1"/>
  <c r="W28" i="16" s="1"/>
  <c r="Y28" i="16" s="1"/>
  <c r="AB62" i="17"/>
  <c r="AC62" i="17" s="1"/>
  <c r="S63" i="16" s="1"/>
  <c r="W63" i="16" s="1"/>
  <c r="Y63" i="16" s="1"/>
  <c r="AB49" i="17"/>
  <c r="AC49" i="17" s="1"/>
  <c r="AD49" i="17" s="1"/>
  <c r="AG49" i="17" s="1"/>
  <c r="AB38" i="17"/>
  <c r="AC38" i="17" s="1"/>
  <c r="AD38" i="17" s="1"/>
  <c r="AG38" i="17" s="1"/>
  <c r="AB57" i="17"/>
  <c r="AC57" i="17" s="1"/>
  <c r="AD57" i="17" s="1"/>
  <c r="AG57" i="17" s="1"/>
  <c r="AB41" i="17"/>
  <c r="AC41" i="17" s="1"/>
  <c r="AD41" i="17" s="1"/>
  <c r="AB36" i="17"/>
  <c r="AC36" i="17" s="1"/>
  <c r="AD36" i="17" s="1"/>
  <c r="AG36" i="17" s="1"/>
  <c r="AB40" i="17"/>
  <c r="AC40" i="17" s="1"/>
  <c r="S41" i="16" s="1"/>
  <c r="W41" i="16" s="1"/>
  <c r="Y41" i="16" s="1"/>
  <c r="AB58" i="17"/>
  <c r="AC58" i="17" s="1"/>
  <c r="S59" i="16" s="1"/>
  <c r="W59" i="16" s="1"/>
  <c r="Y59" i="16" s="1"/>
  <c r="AB59" i="17"/>
  <c r="AC59" i="17" s="1"/>
  <c r="S60" i="16" s="1"/>
  <c r="W60" i="16" s="1"/>
  <c r="AB32" i="17"/>
  <c r="AC32" i="17" s="1"/>
  <c r="S33" i="16" s="1"/>
  <c r="W33" i="16" s="1"/>
  <c r="Y33" i="16" s="1"/>
  <c r="AB15" i="17"/>
  <c r="AC15" i="17" s="1"/>
  <c r="S16" i="16" s="1"/>
  <c r="W16" i="16" s="1"/>
  <c r="Y16" i="16" s="1"/>
  <c r="AB18" i="17"/>
  <c r="AC18" i="17" s="1"/>
  <c r="S19" i="16" s="1"/>
  <c r="W19" i="16" s="1"/>
  <c r="Y19" i="16" s="1"/>
  <c r="AB52" i="17"/>
  <c r="AC52" i="17" s="1"/>
  <c r="S53" i="16" s="1"/>
  <c r="W53" i="16" s="1"/>
  <c r="Y53" i="16" s="1"/>
  <c r="AB7" i="17"/>
  <c r="AC7" i="17" s="1"/>
  <c r="S8" i="16" s="1"/>
  <c r="W8" i="16" s="1"/>
  <c r="Y8" i="16" s="1"/>
  <c r="AB5" i="17"/>
  <c r="AC5" i="17" s="1"/>
  <c r="AB44" i="17"/>
  <c r="AC44" i="17" s="1"/>
  <c r="AD44" i="17" s="1"/>
  <c r="AG44" i="17" s="1"/>
  <c r="AB56" i="17"/>
  <c r="AC56" i="17" s="1"/>
  <c r="S57" i="16" s="1"/>
  <c r="W57" i="16" s="1"/>
  <c r="Y57" i="16" s="1"/>
  <c r="AB45" i="17"/>
  <c r="AC45" i="17" s="1"/>
  <c r="S46" i="16" s="1"/>
  <c r="W46" i="16" s="1"/>
  <c r="Y46" i="16" s="1"/>
  <c r="AB34" i="17"/>
  <c r="AC34" i="17" s="1"/>
  <c r="S35" i="16" s="1"/>
  <c r="W35" i="16" s="1"/>
  <c r="Y35" i="16" s="1"/>
  <c r="AB60" i="17"/>
  <c r="AC60" i="17" s="1"/>
  <c r="AD60" i="17" s="1"/>
  <c r="AG60" i="17" s="1"/>
  <c r="AB30" i="17"/>
  <c r="AC30" i="17" s="1"/>
  <c r="S31" i="16" s="1"/>
  <c r="W31" i="16" s="1"/>
  <c r="Y31" i="16" s="1"/>
  <c r="AB14" i="17"/>
  <c r="AC14" i="17" s="1"/>
  <c r="S15" i="16" s="1"/>
  <c r="W15" i="16" s="1"/>
  <c r="Y15" i="16" s="1"/>
  <c r="AB25" i="17"/>
  <c r="AC25" i="17" s="1"/>
  <c r="AD25" i="17" s="1"/>
  <c r="AG25" i="17" s="1"/>
  <c r="AB19" i="17"/>
  <c r="AC19" i="17" s="1"/>
  <c r="AD19" i="17" s="1"/>
  <c r="AG19" i="17" s="1"/>
  <c r="AB31" i="17"/>
  <c r="AC31" i="17" s="1"/>
  <c r="AD31" i="17" s="1"/>
  <c r="AG31" i="17" s="1"/>
  <c r="AB55" i="17"/>
  <c r="AC55" i="17" s="1"/>
  <c r="AD55" i="17" s="1"/>
  <c r="AG55" i="17" s="1"/>
  <c r="AB16" i="17"/>
  <c r="AC16" i="17" s="1"/>
  <c r="S17" i="16" s="1"/>
  <c r="W17" i="16" s="1"/>
  <c r="Y17" i="16" s="1"/>
  <c r="AB28" i="17"/>
  <c r="AC28" i="17" s="1"/>
  <c r="S29" i="16" s="1"/>
  <c r="W29" i="16" s="1"/>
  <c r="Y29" i="16" s="1"/>
  <c r="AB37" i="17"/>
  <c r="AC37" i="17" s="1"/>
  <c r="S38" i="16" s="1"/>
  <c r="W38" i="16" s="1"/>
  <c r="Y38" i="16" s="1"/>
  <c r="AB22" i="17"/>
  <c r="AC22" i="17" s="1"/>
  <c r="AD22" i="17" s="1"/>
  <c r="AG22" i="17" s="1"/>
  <c r="AB11" i="17"/>
  <c r="AC11" i="17" s="1"/>
  <c r="AD11" i="17" s="1"/>
  <c r="AG11" i="17" s="1"/>
  <c r="AB24" i="17"/>
  <c r="AC24" i="17" s="1"/>
  <c r="S25" i="16" s="1"/>
  <c r="W25" i="16" s="1"/>
  <c r="Y25" i="16" s="1"/>
  <c r="AB26" i="17"/>
  <c r="AC26" i="17" s="1"/>
  <c r="AD26" i="17" s="1"/>
  <c r="AG26" i="17" s="1"/>
  <c r="AB9" i="17"/>
  <c r="AC9" i="17" s="1"/>
  <c r="AD9" i="17" s="1"/>
  <c r="AG9" i="17" s="1"/>
  <c r="AB51" i="17"/>
  <c r="AC51" i="17" s="1"/>
  <c r="S52" i="16" s="1"/>
  <c r="W52" i="16" s="1"/>
  <c r="Y52" i="16" s="1"/>
  <c r="AB54" i="17"/>
  <c r="AC54" i="17" s="1"/>
  <c r="S55" i="16" s="1"/>
  <c r="W55" i="16" s="1"/>
  <c r="Y55" i="16" s="1"/>
  <c r="AB33" i="17"/>
  <c r="AC33" i="17" s="1"/>
  <c r="AD33" i="17" s="1"/>
  <c r="AG33" i="17" s="1"/>
  <c r="AB53" i="17"/>
  <c r="AC53" i="17" s="1"/>
  <c r="AD53" i="17" s="1"/>
  <c r="AG53" i="17" s="1"/>
  <c r="AB46" i="17"/>
  <c r="AC46" i="17" s="1"/>
  <c r="S47" i="16" s="1"/>
  <c r="W47" i="16" s="1"/>
  <c r="Y47" i="16" s="1"/>
  <c r="AB29" i="17"/>
  <c r="AC29" i="17" s="1"/>
  <c r="AD29" i="17" s="1"/>
  <c r="AG29" i="17" s="1"/>
  <c r="AB39" i="17"/>
  <c r="AC39" i="17" s="1"/>
  <c r="S40" i="16" s="1"/>
  <c r="W40" i="16" s="1"/>
  <c r="Y40" i="16" s="1"/>
  <c r="AB13" i="17"/>
  <c r="AC13" i="17" s="1"/>
  <c r="S14" i="16" s="1"/>
  <c r="W14" i="16" s="1"/>
  <c r="Y14" i="16" s="1"/>
  <c r="AB21" i="17"/>
  <c r="AC21" i="17" s="1"/>
  <c r="AD21" i="17" s="1"/>
  <c r="AG21" i="17" s="1"/>
  <c r="AB8" i="17"/>
  <c r="AC8" i="17" s="1"/>
  <c r="AD8" i="17" s="1"/>
  <c r="AG8" i="17" s="1"/>
  <c r="S62" i="16"/>
  <c r="W62" i="16" s="1"/>
  <c r="Y62" i="16" s="1"/>
  <c r="S64" i="16"/>
  <c r="W64" i="16" s="1"/>
  <c r="Y64" i="16" s="1"/>
  <c r="Y60" i="16" l="1"/>
  <c r="AD60" i="16" s="1"/>
  <c r="AM60" i="16" s="1"/>
  <c r="S42" i="16"/>
  <c r="W42" i="16" s="1"/>
  <c r="AD5" i="17"/>
  <c r="AG5" i="17" s="1"/>
  <c r="S27" i="16"/>
  <c r="W27" i="16" s="1"/>
  <c r="Y27" i="16" s="1"/>
  <c r="AD32" i="17"/>
  <c r="AG32" i="17" s="1"/>
  <c r="AD56" i="17"/>
  <c r="AG56" i="17" s="1"/>
  <c r="AD45" i="17"/>
  <c r="AG45" i="17" s="1"/>
  <c r="S58" i="16"/>
  <c r="W58" i="16" s="1"/>
  <c r="Y58" i="16" s="1"/>
  <c r="S49" i="16"/>
  <c r="W49" i="16" s="1"/>
  <c r="Y49" i="16" s="1"/>
  <c r="S10" i="16"/>
  <c r="W10" i="16" s="1"/>
  <c r="Y10" i="16" s="1"/>
  <c r="AD24" i="17"/>
  <c r="AG24" i="17" s="1"/>
  <c r="S30" i="16"/>
  <c r="W30" i="16" s="1"/>
  <c r="Y30" i="16" s="1"/>
  <c r="S54" i="16"/>
  <c r="W54" i="16" s="1"/>
  <c r="Y54" i="16" s="1"/>
  <c r="AD40" i="17"/>
  <c r="AG40" i="17" s="1"/>
  <c r="S6" i="16"/>
  <c r="W6" i="16" s="1"/>
  <c r="Y6" i="16" s="1"/>
  <c r="S37" i="16"/>
  <c r="W37" i="16" s="1"/>
  <c r="Y37" i="16" s="1"/>
  <c r="S21" i="16"/>
  <c r="W21" i="16" s="1"/>
  <c r="Y21" i="16" s="1"/>
  <c r="AD54" i="17"/>
  <c r="AG54" i="17" s="1"/>
  <c r="AD13" i="17"/>
  <c r="AG13" i="17" s="1"/>
  <c r="AG41" i="17"/>
  <c r="S56" i="16"/>
  <c r="W56" i="16" s="1"/>
  <c r="Y56" i="16" s="1"/>
  <c r="AD18" i="17"/>
  <c r="AG18" i="17" s="1"/>
  <c r="AD14" i="17"/>
  <c r="AG14" i="17" s="1"/>
  <c r="AD39" i="17"/>
  <c r="AG39" i="17" s="1"/>
  <c r="AD59" i="17"/>
  <c r="AG59" i="17" s="1"/>
  <c r="AD64" i="16"/>
  <c r="AM64" i="16" s="1"/>
  <c r="S9" i="16"/>
  <c r="W9" i="16" s="1"/>
  <c r="Y9" i="16" s="1"/>
  <c r="AD7" i="17"/>
  <c r="AG7" i="17" s="1"/>
  <c r="AD52" i="17"/>
  <c r="AG52" i="17" s="1"/>
  <c r="S23" i="16"/>
  <c r="W23" i="16" s="1"/>
  <c r="Y23" i="16" s="1"/>
  <c r="AD30" i="17"/>
  <c r="AG30" i="17" s="1"/>
  <c r="AD58" i="17"/>
  <c r="AG58" i="17" s="1"/>
  <c r="AD46" i="17"/>
  <c r="AG46" i="17" s="1"/>
  <c r="AD47" i="17"/>
  <c r="AG47" i="17" s="1"/>
  <c r="AD37" i="17"/>
  <c r="AG37" i="17" s="1"/>
  <c r="AD43" i="16"/>
  <c r="AM43" i="16" s="1"/>
  <c r="AD33" i="16"/>
  <c r="AM33" i="16" s="1"/>
  <c r="AD17" i="16"/>
  <c r="AM17" i="16" s="1"/>
  <c r="AD15" i="16"/>
  <c r="AM15" i="16" s="1"/>
  <c r="AD44" i="16"/>
  <c r="AM44" i="16" s="1"/>
  <c r="AD25" i="16"/>
  <c r="AM25" i="16" s="1"/>
  <c r="AD19" i="16"/>
  <c r="AM19" i="16" s="1"/>
  <c r="AD55" i="16"/>
  <c r="AM55" i="16" s="1"/>
  <c r="AD46" i="16"/>
  <c r="AM46" i="16" s="1"/>
  <c r="AD16" i="16"/>
  <c r="AM16" i="16" s="1"/>
  <c r="AD18" i="16"/>
  <c r="AM18" i="16" s="1"/>
  <c r="AD40" i="16"/>
  <c r="AM40" i="16" s="1"/>
  <c r="AD57" i="16"/>
  <c r="AM57" i="16" s="1"/>
  <c r="AD53" i="16"/>
  <c r="AM53" i="16" s="1"/>
  <c r="AD28" i="16"/>
  <c r="AM28" i="16" s="1"/>
  <c r="AD14" i="16"/>
  <c r="AM14" i="16" s="1"/>
  <c r="AD35" i="16"/>
  <c r="AM35" i="16" s="1"/>
  <c r="AD52" i="16"/>
  <c r="AM52" i="16" s="1"/>
  <c r="AD48" i="16"/>
  <c r="AM48" i="16" s="1"/>
  <c r="AD41" i="16"/>
  <c r="AM41" i="16" s="1"/>
  <c r="AD47" i="16"/>
  <c r="AM47" i="16" s="1"/>
  <c r="AD38" i="16"/>
  <c r="AM38" i="16" s="1"/>
  <c r="AD13" i="16"/>
  <c r="AM13" i="16" s="1"/>
  <c r="AD63" i="16"/>
  <c r="AM63" i="16" s="1"/>
  <c r="AD24" i="16"/>
  <c r="AM24" i="16" s="1"/>
  <c r="AD8" i="16"/>
  <c r="AM8" i="16" s="1"/>
  <c r="AD29" i="16"/>
  <c r="AM29" i="16" s="1"/>
  <c r="AD62" i="16"/>
  <c r="AM62" i="16" s="1"/>
  <c r="AD31" i="16"/>
  <c r="AM31" i="16" s="1"/>
  <c r="AD34" i="17"/>
  <c r="AG34" i="17" s="1"/>
  <c r="AD27" i="17"/>
  <c r="AG27" i="17" s="1"/>
  <c r="S34" i="16"/>
  <c r="W34" i="16" s="1"/>
  <c r="Y34" i="16" s="1"/>
  <c r="S20" i="16"/>
  <c r="W20" i="16" s="1"/>
  <c r="Y20" i="16" s="1"/>
  <c r="AD23" i="17"/>
  <c r="AG23" i="17" s="1"/>
  <c r="S11" i="16"/>
  <c r="W11" i="16" s="1"/>
  <c r="Y11" i="16" s="1"/>
  <c r="S26" i="16"/>
  <c r="W26" i="16" s="1"/>
  <c r="Y26" i="16" s="1"/>
  <c r="AD28" i="17"/>
  <c r="AG28" i="17" s="1"/>
  <c r="AD12" i="17"/>
  <c r="AG12" i="17" s="1"/>
  <c r="S45" i="16"/>
  <c r="W45" i="16" s="1"/>
  <c r="Y45" i="16" s="1"/>
  <c r="AD62" i="17"/>
  <c r="AG62" i="17" s="1"/>
  <c r="AD51" i="17"/>
  <c r="AG51" i="17" s="1"/>
  <c r="AD61" i="17"/>
  <c r="AG61" i="17" s="1"/>
  <c r="AD43" i="17"/>
  <c r="AG43" i="17" s="1"/>
  <c r="AD16" i="17"/>
  <c r="AG16" i="17" s="1"/>
  <c r="S32" i="16"/>
  <c r="W32" i="16" s="1"/>
  <c r="Y32" i="16" s="1"/>
  <c r="S36" i="16"/>
  <c r="W36" i="16" s="1"/>
  <c r="Y36" i="16" s="1"/>
  <c r="AD15" i="17"/>
  <c r="AG15" i="17" s="1"/>
  <c r="AB64" i="17"/>
  <c r="AD42" i="17"/>
  <c r="AG42" i="17" s="1"/>
  <c r="S61" i="16"/>
  <c r="W61" i="16" s="1"/>
  <c r="Y61" i="16" s="1"/>
  <c r="S39" i="16"/>
  <c r="W39" i="16" s="1"/>
  <c r="Y39" i="16" s="1"/>
  <c r="S50" i="16"/>
  <c r="W50" i="16" s="1"/>
  <c r="Y50" i="16" s="1"/>
  <c r="S12" i="16"/>
  <c r="W12" i="16" s="1"/>
  <c r="Y12" i="16" s="1"/>
  <c r="AD17" i="17"/>
  <c r="AG17" i="17" s="1"/>
  <c r="S22" i="16"/>
  <c r="W22" i="16" s="1"/>
  <c r="Y22" i="16" s="1"/>
  <c r="AC64" i="17"/>
  <c r="Y42" i="16" l="1"/>
  <c r="AD42" i="16" s="1"/>
  <c r="AM42" i="16" s="1"/>
  <c r="AD10" i="16"/>
  <c r="AM10" i="16" s="1"/>
  <c r="AD21" i="16"/>
  <c r="AM21" i="16" s="1"/>
  <c r="AD49" i="16"/>
  <c r="AM49" i="16" s="1"/>
  <c r="AD37" i="16"/>
  <c r="AM37" i="16" s="1"/>
  <c r="AD58" i="16"/>
  <c r="AM58" i="16" s="1"/>
  <c r="AD6" i="16"/>
  <c r="AM6" i="16" s="1"/>
  <c r="AD9" i="16"/>
  <c r="AM9" i="16" s="1"/>
  <c r="AD23" i="16"/>
  <c r="AM23" i="16" s="1"/>
  <c r="AD56" i="16"/>
  <c r="AM56" i="16" s="1"/>
  <c r="AD54" i="16"/>
  <c r="AM54" i="16" s="1"/>
  <c r="AD30" i="16"/>
  <c r="AM30" i="16" s="1"/>
  <c r="AD27" i="16"/>
  <c r="AM27" i="16" s="1"/>
  <c r="AD59" i="16"/>
  <c r="AM59" i="16" s="1"/>
  <c r="AD45" i="16"/>
  <c r="AM45" i="16" s="1"/>
  <c r="AD36" i="16"/>
  <c r="AM36" i="16" s="1"/>
  <c r="AD12" i="16"/>
  <c r="AM12" i="16" s="1"/>
  <c r="AD50" i="16"/>
  <c r="AM50" i="16" s="1"/>
  <c r="AD26" i="16"/>
  <c r="AM26" i="16" s="1"/>
  <c r="AD32" i="16"/>
  <c r="AM32" i="16" s="1"/>
  <c r="AD39" i="16"/>
  <c r="AM39" i="16" s="1"/>
  <c r="AD11" i="16"/>
  <c r="AM11" i="16" s="1"/>
  <c r="AD34" i="16"/>
  <c r="AM34" i="16" s="1"/>
  <c r="AD22" i="16"/>
  <c r="AM22" i="16" s="1"/>
  <c r="AD61" i="16"/>
  <c r="AM61" i="16" s="1"/>
  <c r="AD20" i="16"/>
  <c r="AM20" i="16" s="1"/>
  <c r="S65" i="16"/>
  <c r="S68" i="16" s="1"/>
  <c r="AD64" i="17"/>
  <c r="AG64" i="17" s="1"/>
  <c r="W65" i="16" l="1"/>
  <c r="W68" i="16" s="1"/>
  <c r="Y65" i="16" l="1"/>
  <c r="Y68" i="16" s="1"/>
  <c r="AD65" i="16" l="1"/>
  <c r="AD68" i="16" s="1"/>
  <c r="AM65" i="16"/>
  <c r="AM68" i="16" l="1"/>
</calcChain>
</file>

<file path=xl/sharedStrings.xml><?xml version="1.0" encoding="utf-8"?>
<sst xmlns="http://schemas.openxmlformats.org/spreadsheetml/2006/main" count="265" uniqueCount="177">
  <si>
    <t>Self-Help</t>
  </si>
  <si>
    <t>Court</t>
  </si>
  <si>
    <t>A</t>
  </si>
  <si>
    <t>B</t>
  </si>
  <si>
    <t>C</t>
  </si>
  <si>
    <t>D</t>
  </si>
  <si>
    <t>E</t>
  </si>
  <si>
    <t>F</t>
  </si>
  <si>
    <t>G</t>
  </si>
  <si>
    <t>H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</si>
  <si>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</si>
  <si>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</si>
  <si>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</si>
  <si>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</si>
  <si>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</si>
  <si>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</si>
  <si>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</si>
  <si>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</si>
  <si>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</si>
  <si>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</si>
  <si>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</si>
  <si>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</si>
  <si>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</si>
  <si>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</si>
  <si>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</si>
  <si>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</si>
  <si>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</si>
  <si>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</si>
  <si>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</si>
  <si>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</si>
  <si>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</si>
  <si>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</si>
  <si>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</si>
  <si>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</si>
  <si>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</si>
  <si>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</si>
  <si>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</si>
  <si>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</si>
  <si>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</si>
  <si>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</si>
  <si>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</si>
  <si>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</si>
  <si>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</si>
  <si>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</si>
  <si>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</si>
  <si>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</si>
  <si>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</si>
  <si>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</si>
  <si>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</si>
  <si>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</si>
  <si>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</si>
  <si>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</si>
  <si>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</si>
  <si>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</si>
  <si>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</si>
  <si>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</si>
  <si>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</si>
  <si>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</si>
  <si>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</si>
  <si>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</si>
  <si>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</si>
  <si>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</si>
  <si>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</si>
  <si>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</si>
  <si>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</si>
  <si>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</si>
  <si>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</si>
  <si>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</si>
  <si>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Total</t>
  </si>
  <si>
    <t>M</t>
  </si>
  <si>
    <t>Automated Recordkeeping &amp; Micrographics</t>
  </si>
  <si>
    <t>2% Automation Replacement</t>
  </si>
  <si>
    <t>J</t>
  </si>
  <si>
    <t>L</t>
  </si>
  <si>
    <t>N</t>
  </si>
  <si>
    <t>P</t>
  </si>
  <si>
    <t>R</t>
  </si>
  <si>
    <t>Fiscal Neutral
Cost Change</t>
  </si>
  <si>
    <t>Fiscal Neutral Offset</t>
  </si>
  <si>
    <t>Change in Revenue Collected</t>
  </si>
  <si>
    <t>Fiscal Neutral Cost Change</t>
  </si>
  <si>
    <t>Telephonic Appearances</t>
  </si>
  <si>
    <t>Q</t>
  </si>
  <si>
    <t>General Fund Employee Benefits</t>
  </si>
  <si>
    <t>Applied 
Funding
Floor</t>
  </si>
  <si>
    <t>Floor
Allocation
Adjustment</t>
  </si>
  <si>
    <t>O</t>
  </si>
  <si>
    <t>V</t>
  </si>
  <si>
    <t>X</t>
  </si>
  <si>
    <t>Y</t>
  </si>
  <si>
    <t>AA</t>
  </si>
  <si>
    <t>W O R K L O A D  A L L O C A T I O N  A D J U S T M E N T S</t>
  </si>
  <si>
    <t>W O R K L O A D  F O R M U L A</t>
  </si>
  <si>
    <t>Workload Formula Percentage</t>
  </si>
  <si>
    <t>Revenue Collected</t>
  </si>
  <si>
    <t>Unallocated</t>
  </si>
  <si>
    <t>Current 
Methodology</t>
  </si>
  <si>
    <t>Total Base Allocation Adjustments</t>
  </si>
  <si>
    <t>GL 812110</t>
  </si>
  <si>
    <t>GL 816111</t>
  </si>
  <si>
    <t>GL 812167</t>
  </si>
  <si>
    <t>GL 832010</t>
  </si>
  <si>
    <t>GL 832012</t>
  </si>
  <si>
    <t>I</t>
  </si>
  <si>
    <t>D (A:C)</t>
  </si>
  <si>
    <t>Security Base 
Adjustment</t>
  </si>
  <si>
    <t>OTHER ONE-TIME TCTF ALLOCATIONS</t>
  </si>
  <si>
    <t>J (E:I)</t>
  </si>
  <si>
    <t>K (D+J)</t>
  </si>
  <si>
    <r>
      <t>All Other Applicable Revenue Sources</t>
    </r>
    <r>
      <rPr>
        <b/>
        <vertAlign val="superscript"/>
        <sz val="11"/>
        <color theme="1"/>
        <rFont val="Calibri"/>
        <family val="2"/>
      </rPr>
      <t>1</t>
    </r>
  </si>
  <si>
    <t>Total 
One-Time 
Base Allocations</t>
  </si>
  <si>
    <t>Criminal 
Justice Realignment</t>
  </si>
  <si>
    <t>Total
Ongoing Allocations</t>
  </si>
  <si>
    <t>Reduction 
for SJO Conversion
(Annualization)</t>
  </si>
  <si>
    <t>2% 
Automation Replacement</t>
  </si>
  <si>
    <t>Reduction 
for SJO Conversion</t>
  </si>
  <si>
    <r>
      <t xml:space="preserve">SJO 
Adjustment </t>
    </r>
    <r>
      <rPr>
        <b/>
        <sz val="10"/>
        <color theme="1"/>
        <rFont val="Calibri"/>
        <family val="2"/>
      </rPr>
      <t>(Change from 
Prior Year)</t>
    </r>
  </si>
  <si>
    <t>GL 834010</t>
  </si>
  <si>
    <t>CIP
Ongoing
Benefits</t>
  </si>
  <si>
    <t>Court
Reporters
SB 170
Funding</t>
  </si>
  <si>
    <t>Increased
Transcript Rates
SB 170
Funding</t>
  </si>
  <si>
    <t>Difference</t>
  </si>
  <si>
    <t>Criminal 
Justice
Realignment</t>
  </si>
  <si>
    <t>General Fund Pretrial 
Funding
(Ongoing)</t>
  </si>
  <si>
    <r>
      <t xml:space="preserve">Automated Recordkeeping 
&amp; Micrographics
</t>
    </r>
    <r>
      <rPr>
        <b/>
        <sz val="10"/>
        <color theme="1"/>
        <rFont val="Calibri"/>
        <family val="2"/>
      </rPr>
      <t>(Change from
Prior Year)</t>
    </r>
  </si>
  <si>
    <t>Total
Workload Formula Related Adjustments</t>
  </si>
  <si>
    <t>Subordinate Judicial 
Officer (SJO) Adjustment</t>
  </si>
  <si>
    <t>Total 
Non-Base Allocations</t>
  </si>
  <si>
    <t>Court Interpreters Program (CIP)
Allocation</t>
  </si>
  <si>
    <t>W</t>
  </si>
  <si>
    <t>Total Base 
Allocation</t>
  </si>
  <si>
    <t>F O R  D I S P L A Y  O N L Y</t>
  </si>
  <si>
    <t>U</t>
  </si>
  <si>
    <t>Z</t>
  </si>
  <si>
    <t>Floor 
Reduction 
Allocation
(TBD)</t>
  </si>
  <si>
    <t>K</t>
  </si>
  <si>
    <t>2024-25 ONGOING BASE ALLOCATIONS</t>
  </si>
  <si>
    <r>
      <t>2024-25
Non-Interpreter Benefit Cost Change
Funding</t>
    </r>
    <r>
      <rPr>
        <b/>
        <vertAlign val="superscript"/>
        <sz val="11"/>
        <rFont val="Calibri"/>
        <family val="2"/>
      </rPr>
      <t>1</t>
    </r>
  </si>
  <si>
    <t>2024-25 BASE ALLOCATION ADJUSTMENTS</t>
  </si>
  <si>
    <t>Supplemental
Funding
($5m Reserve)
Replenishment</t>
  </si>
  <si>
    <t>2024-25
Total TCTF
Base
Allocation</t>
  </si>
  <si>
    <t>2024-25 OTHER NON-TCTF BASE ALLOCATIONS</t>
  </si>
  <si>
    <t>2024-25
Total
Base
Allocation</t>
  </si>
  <si>
    <t>2024-25 NON-BASE ALLOCATIONS</t>
  </si>
  <si>
    <t>2024-25
Trial Court
Allocation</t>
  </si>
  <si>
    <t>2023-24 NON-BASE ADJUSTMENTS USED TO CALCULATE WORKLOAD ALLOCATION</t>
  </si>
  <si>
    <t>2023-24 BASE ADJUSTMENTS USED TO 
CALCULATE WORKLOAD ALLOCATION</t>
  </si>
  <si>
    <t>2024-25
Beginning
Workload
Allocation</t>
  </si>
  <si>
    <t>2024-25
Non-Interpreter Benefit Cost Change
Funding</t>
  </si>
  <si>
    <r>
      <t xml:space="preserve">2024-25
Workload 
Allocation 
</t>
    </r>
    <r>
      <rPr>
        <b/>
        <sz val="10"/>
        <color theme="1"/>
        <rFont val="Calibri"/>
        <family val="2"/>
      </rPr>
      <t>(Prior to Implementing Funding Floor)</t>
    </r>
  </si>
  <si>
    <t>2024-25 Workload Funding Floor Adjustment</t>
  </si>
  <si>
    <t xml:space="preserve">2024-25
Final Workload
Allocation </t>
  </si>
  <si>
    <t>2024-25
Workload Formula</t>
  </si>
  <si>
    <t>One-Time Reduction for Fund Balance Above the 5% Cap</t>
  </si>
  <si>
    <t>CARE
Act
Funding</t>
  </si>
  <si>
    <t>Ongoing
Appropriation
to Fund
Trial Court
Security</t>
  </si>
  <si>
    <t>2023-24
Ending
Trial Court
Trust Fund
(TCTF) Ongoing Base 
Allocation</t>
  </si>
  <si>
    <t>2023-24
Ending
Trial Court
Trust Fund
(TCTF)
Ongoing Base 
Allocation</t>
  </si>
  <si>
    <t xml:space="preserve">Trial Court Operations Allocation Funded from TCTF
(former SCFCF) </t>
  </si>
  <si>
    <t>Trial Court Operations Allocation Funded from TCTF
(former SCFCF)</t>
  </si>
  <si>
    <t>2024-25 Civil Assessment Backfill 
Debt 
Obligations</t>
  </si>
  <si>
    <t>Dependency Counsel 
Allocation
($186.7M with Reserve)</t>
  </si>
  <si>
    <t>Percentage
Share of 
Adjustment</t>
  </si>
  <si>
    <t>Adjustment 
Allocation</t>
  </si>
  <si>
    <t>Proposed Reduction</t>
  </si>
  <si>
    <t>T</t>
  </si>
  <si>
    <t>Z (X/Y)</t>
  </si>
  <si>
    <t>S (K:R)</t>
  </si>
  <si>
    <t>X (S+U+W)</t>
  </si>
  <si>
    <t>R (M:Q)</t>
  </si>
  <si>
    <t>F (B:E)</t>
  </si>
  <si>
    <t>S (A+F+L+R)</t>
  </si>
  <si>
    <t>L (G:K)</t>
  </si>
  <si>
    <t>V (S+T:U)</t>
  </si>
  <si>
    <t>AB (W:AA)</t>
  </si>
  <si>
    <t>AC (V+AB)</t>
  </si>
  <si>
    <t>2024-25
May Revision
Allocation
Reduction
(4% Band)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</si>
</sst>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vertAlign val="superscript"/>
      <sz val="11"/>
      <color theme="1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rgb="FFDBD600"/>
      <name val="Calibri"/>
      <family val="2"/>
    </font>
    <font>
      <b/>
      <sz val="11"/>
      <color theme="8" tint="-0.249977111117893"/>
      <name val="Calibri"/>
      <family val="2"/>
    </font>
    <font>
      <sz val="8"/>
      <name val="Calibri"/>
      <family val="2"/>
      <scheme val="minor"/>
    </font>
    <font>
      <sz val="9"/>
      <name val="Calibri"/>
      <family val="2"/>
    </font>
    <font>
      <b/>
      <vertAlign val="superscript"/>
      <sz val="1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1"/>
      <color theme="0"/>
      <name val="Calibri"/>
      <family val="2"/>
    </font>
    <font>
      <sz val="9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E4D6"/>
        <bgColor indexed="64"/>
      </patternFill>
    </fill>
    <fill>
      <patternFill patternType="solid">
        <fgColor rgb="FFF2E4D6"/>
        <bgColor auto="1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7" tint="0.79998168889431442"/>
        <bgColor auto="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37" fontId="4" fillId="0" borderId="0" xfId="4" applyNumberFormat="1" applyFont="1" applyAlignment="1">
      <alignment vertical="center"/>
    </xf>
    <xf numFmtId="0" fontId="8" fillId="6" borderId="1" xfId="4" applyFont="1" applyFill="1" applyBorder="1" applyAlignment="1">
      <alignment horizontal="center" vertical="center"/>
    </xf>
    <xf numFmtId="0" fontId="8" fillId="6" borderId="1" xfId="4" applyFont="1" applyFill="1" applyBorder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0" fontId="4" fillId="0" borderId="1" xfId="4" applyFont="1" applyBorder="1" applyAlignment="1">
      <alignment vertical="center"/>
    </xf>
    <xf numFmtId="41" fontId="3" fillId="0" borderId="1" xfId="5" applyNumberFormat="1" applyFont="1" applyBorder="1" applyAlignment="1">
      <alignment vertical="center"/>
    </xf>
    <xf numFmtId="41" fontId="6" fillId="0" borderId="0" xfId="4" applyNumberFormat="1" applyFont="1" applyAlignment="1">
      <alignment vertical="center"/>
    </xf>
    <xf numFmtId="41" fontId="6" fillId="0" borderId="1" xfId="4" applyNumberFormat="1" applyFont="1" applyBorder="1" applyAlignment="1">
      <alignment vertical="center"/>
    </xf>
    <xf numFmtId="41" fontId="9" fillId="0" borderId="1" xfId="5" applyNumberFormat="1" applyFont="1" applyBorder="1" applyAlignment="1">
      <alignment vertical="center"/>
    </xf>
    <xf numFmtId="41" fontId="9" fillId="0" borderId="1" xfId="5" applyNumberFormat="1" applyFont="1" applyFill="1" applyBorder="1" applyAlignment="1">
      <alignment vertical="center"/>
    </xf>
    <xf numFmtId="41" fontId="3" fillId="0" borderId="0" xfId="5" applyNumberFormat="1" applyFont="1" applyFill="1" applyBorder="1" applyAlignment="1">
      <alignment vertical="center"/>
    </xf>
    <xf numFmtId="41" fontId="4" fillId="0" borderId="0" xfId="4" applyNumberFormat="1" applyFont="1" applyAlignment="1">
      <alignment vertical="center"/>
    </xf>
    <xf numFmtId="0" fontId="6" fillId="0" borderId="0" xfId="4" applyFont="1" applyAlignment="1">
      <alignment horizontal="right" vertical="center"/>
    </xf>
    <xf numFmtId="41" fontId="3" fillId="7" borderId="10" xfId="5" applyNumberFormat="1" applyFont="1" applyFill="1" applyBorder="1" applyAlignment="1">
      <alignment vertical="center"/>
    </xf>
    <xf numFmtId="41" fontId="6" fillId="7" borderId="11" xfId="4" applyNumberFormat="1" applyFont="1" applyFill="1" applyBorder="1" applyAlignment="1">
      <alignment vertical="center"/>
    </xf>
    <xf numFmtId="41" fontId="3" fillId="7" borderId="11" xfId="5" applyNumberFormat="1" applyFont="1" applyFill="1" applyBorder="1" applyAlignment="1">
      <alignment vertical="center"/>
    </xf>
    <xf numFmtId="41" fontId="3" fillId="7" borderId="11" xfId="4" applyNumberFormat="1" applyFont="1" applyFill="1" applyBorder="1" applyAlignment="1">
      <alignment vertical="center"/>
    </xf>
    <xf numFmtId="0" fontId="3" fillId="0" borderId="12" xfId="4" applyFont="1" applyBorder="1" applyAlignment="1">
      <alignment horizontal="center" vertical="center" wrapText="1"/>
    </xf>
    <xf numFmtId="41" fontId="3" fillId="0" borderId="1" xfId="5" applyNumberFormat="1" applyFont="1" applyFill="1" applyBorder="1" applyAlignment="1">
      <alignment vertical="center"/>
    </xf>
    <xf numFmtId="10" fontId="9" fillId="0" borderId="1" xfId="5" applyNumberFormat="1" applyFont="1" applyFill="1" applyBorder="1" applyAlignment="1">
      <alignment horizontal="center" vertical="center"/>
    </xf>
    <xf numFmtId="10" fontId="3" fillId="7" borderId="11" xfId="5" applyNumberFormat="1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3" fillId="9" borderId="1" xfId="4" applyFont="1" applyFill="1" applyBorder="1" applyAlignment="1">
      <alignment horizontal="center" vertical="center" wrapText="1"/>
    </xf>
    <xf numFmtId="0" fontId="8" fillId="6" borderId="0" xfId="4" applyFont="1" applyFill="1" applyAlignment="1">
      <alignment horizontal="center" vertical="center"/>
    </xf>
    <xf numFmtId="0" fontId="8" fillId="6" borderId="7" xfId="4" applyFont="1" applyFill="1" applyBorder="1" applyAlignment="1">
      <alignment horizontal="center" vertical="center" wrapText="1"/>
    </xf>
    <xf numFmtId="0" fontId="8" fillId="6" borderId="4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right" vertical="center"/>
    </xf>
    <xf numFmtId="0" fontId="13" fillId="0" borderId="0" xfId="4" applyFont="1" applyAlignment="1">
      <alignment horizontal="right" vertical="center"/>
    </xf>
    <xf numFmtId="41" fontId="13" fillId="0" borderId="0" xfId="4" applyNumberFormat="1" applyFont="1" applyAlignment="1">
      <alignment vertical="center"/>
    </xf>
    <xf numFmtId="41" fontId="6" fillId="7" borderId="0" xfId="4" applyNumberFormat="1" applyFont="1" applyFill="1" applyAlignment="1">
      <alignment vertical="center"/>
    </xf>
    <xf numFmtId="0" fontId="3" fillId="3" borderId="1" xfId="4" applyFont="1" applyFill="1" applyBorder="1" applyAlignment="1">
      <alignment horizontal="center" vertical="center" wrapText="1"/>
    </xf>
    <xf numFmtId="0" fontId="6" fillId="5" borderId="1" xfId="4" applyFont="1" applyFill="1" applyBorder="1" applyAlignment="1">
      <alignment horizontal="center" vertical="center" wrapText="1"/>
    </xf>
    <xf numFmtId="0" fontId="6" fillId="13" borderId="1" xfId="4" applyFont="1" applyFill="1" applyBorder="1" applyAlignment="1">
      <alignment horizontal="center" vertical="center" wrapText="1"/>
    </xf>
    <xf numFmtId="0" fontId="6" fillId="13" borderId="2" xfId="4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15" fillId="0" borderId="0" xfId="4" applyFont="1" applyAlignment="1">
      <alignment vertical="center"/>
    </xf>
    <xf numFmtId="41" fontId="15" fillId="0" borderId="0" xfId="4" applyNumberFormat="1" applyFont="1" applyAlignment="1">
      <alignment vertical="center"/>
    </xf>
    <xf numFmtId="0" fontId="15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43" fontId="4" fillId="0" borderId="0" xfId="4" applyNumberFormat="1" applyFont="1" applyAlignment="1">
      <alignment vertical="center"/>
    </xf>
    <xf numFmtId="164" fontId="4" fillId="0" borderId="0" xfId="4" applyNumberFormat="1" applyFont="1" applyAlignment="1">
      <alignment vertical="center"/>
    </xf>
    <xf numFmtId="10" fontId="3" fillId="7" borderId="11" xfId="5" applyNumberFormat="1" applyFont="1" applyFill="1" applyBorder="1" applyAlignment="1">
      <alignment vertical="center"/>
    </xf>
    <xf numFmtId="10" fontId="3" fillId="0" borderId="1" xfId="5" applyNumberFormat="1" applyFont="1" applyBorder="1" applyAlignment="1">
      <alignment vertical="center"/>
    </xf>
    <xf numFmtId="0" fontId="3" fillId="10" borderId="1" xfId="4" applyFont="1" applyFill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wrapText="1"/>
    </xf>
    <xf numFmtId="164" fontId="18" fillId="0" borderId="0" xfId="4" applyNumberFormat="1" applyFont="1" applyAlignment="1">
      <alignment vertical="center"/>
    </xf>
    <xf numFmtId="0" fontId="18" fillId="0" borderId="0" xfId="4" applyFont="1" applyAlignment="1">
      <alignment horizontal="right" vertical="center"/>
    </xf>
    <xf numFmtId="0" fontId="18" fillId="0" borderId="0" xfId="4" applyFont="1" applyAlignment="1">
      <alignment vertical="center"/>
    </xf>
    <xf numFmtId="164" fontId="18" fillId="0" borderId="0" xfId="10" applyNumberFormat="1" applyFont="1" applyAlignment="1">
      <alignment vertical="center"/>
    </xf>
    <xf numFmtId="0" fontId="8" fillId="0" borderId="0" xfId="4" applyFont="1" applyAlignment="1">
      <alignment horizontal="center" vertical="center"/>
    </xf>
    <xf numFmtId="41" fontId="18" fillId="0" borderId="0" xfId="4" applyNumberFormat="1" applyFont="1" applyAlignment="1">
      <alignment horizontal="center" vertical="center"/>
    </xf>
    <xf numFmtId="41" fontId="18" fillId="0" borderId="0" xfId="4" applyNumberFormat="1" applyFont="1" applyAlignment="1">
      <alignment vertical="center"/>
    </xf>
    <xf numFmtId="0" fontId="18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41" fontId="19" fillId="0" borderId="0" xfId="4" applyNumberFormat="1" applyFont="1" applyAlignment="1">
      <alignment vertical="center"/>
    </xf>
    <xf numFmtId="0" fontId="6" fillId="5" borderId="2" xfId="4" applyFont="1" applyFill="1" applyBorder="1" applyAlignment="1">
      <alignment horizontal="center" vertical="center" wrapText="1"/>
    </xf>
    <xf numFmtId="0" fontId="3" fillId="16" borderId="4" xfId="4" applyFont="1" applyFill="1" applyBorder="1" applyAlignment="1">
      <alignment horizontal="center" vertical="center" wrapText="1"/>
    </xf>
    <xf numFmtId="0" fontId="3" fillId="16" borderId="6" xfId="4" applyFont="1" applyFill="1" applyBorder="1" applyAlignment="1">
      <alignment horizontal="center" vertical="center" wrapText="1"/>
    </xf>
    <xf numFmtId="0" fontId="6" fillId="11" borderId="5" xfId="4" applyFont="1" applyFill="1" applyBorder="1" applyAlignment="1">
      <alignment horizontal="center" vertical="center" wrapText="1"/>
    </xf>
    <xf numFmtId="0" fontId="6" fillId="11" borderId="13" xfId="4" applyFont="1" applyFill="1" applyBorder="1" applyAlignment="1">
      <alignment horizontal="center" vertical="center" wrapText="1"/>
    </xf>
    <xf numFmtId="0" fontId="6" fillId="11" borderId="15" xfId="4" applyFont="1" applyFill="1" applyBorder="1" applyAlignment="1">
      <alignment horizontal="center" vertical="center" wrapText="1"/>
    </xf>
    <xf numFmtId="0" fontId="6" fillId="11" borderId="2" xfId="4" applyFont="1" applyFill="1" applyBorder="1" applyAlignment="1">
      <alignment horizontal="center" vertical="center" wrapText="1"/>
    </xf>
    <xf numFmtId="0" fontId="6" fillId="11" borderId="8" xfId="4" applyFont="1" applyFill="1" applyBorder="1" applyAlignment="1">
      <alignment horizontal="center" vertical="center" wrapText="1"/>
    </xf>
    <xf numFmtId="0" fontId="6" fillId="11" borderId="3" xfId="4" applyFont="1" applyFill="1" applyBorder="1" applyAlignment="1">
      <alignment horizontal="center" vertical="center" wrapText="1"/>
    </xf>
    <xf numFmtId="0" fontId="3" fillId="4" borderId="4" xfId="4" applyFont="1" applyFill="1" applyBorder="1" applyAlignment="1">
      <alignment horizontal="center" vertical="center"/>
    </xf>
    <xf numFmtId="0" fontId="3" fillId="4" borderId="7" xfId="4" applyFont="1" applyFill="1" applyBorder="1" applyAlignment="1">
      <alignment horizontal="center" vertical="center"/>
    </xf>
    <xf numFmtId="0" fontId="3" fillId="4" borderId="6" xfId="4" applyFont="1" applyFill="1" applyBorder="1" applyAlignment="1">
      <alignment horizontal="center" vertical="center"/>
    </xf>
    <xf numFmtId="0" fontId="6" fillId="10" borderId="1" xfId="4" applyFont="1" applyFill="1" applyBorder="1" applyAlignment="1">
      <alignment horizontal="center" vertical="center" wrapText="1"/>
    </xf>
    <xf numFmtId="0" fontId="6" fillId="12" borderId="2" xfId="4" applyFont="1" applyFill="1" applyBorder="1" applyAlignment="1">
      <alignment horizontal="center" vertical="center" wrapText="1"/>
    </xf>
    <xf numFmtId="0" fontId="6" fillId="12" borderId="8" xfId="4" applyFont="1" applyFill="1" applyBorder="1" applyAlignment="1">
      <alignment horizontal="center" vertical="center" wrapText="1"/>
    </xf>
    <xf numFmtId="0" fontId="6" fillId="12" borderId="3" xfId="4" applyFont="1" applyFill="1" applyBorder="1" applyAlignment="1">
      <alignment horizontal="center" vertical="center" wrapText="1"/>
    </xf>
    <xf numFmtId="0" fontId="6" fillId="15" borderId="4" xfId="4" applyFont="1" applyFill="1" applyBorder="1" applyAlignment="1">
      <alignment horizontal="center" vertical="center" wrapText="1"/>
    </xf>
    <xf numFmtId="0" fontId="6" fillId="15" borderId="6" xfId="4" applyFont="1" applyFill="1" applyBorder="1" applyAlignment="1">
      <alignment horizontal="center" vertical="center" wrapText="1"/>
    </xf>
    <xf numFmtId="0" fontId="6" fillId="11" borderId="1" xfId="4" applyFont="1" applyFill="1" applyBorder="1" applyAlignment="1">
      <alignment horizontal="center" vertical="center" wrapText="1"/>
    </xf>
    <xf numFmtId="0" fontId="3" fillId="11" borderId="1" xfId="4" applyFont="1" applyFill="1" applyBorder="1" applyAlignment="1">
      <alignment horizontal="center" vertical="center" wrapText="1"/>
    </xf>
    <xf numFmtId="0" fontId="6" fillId="13" borderId="1" xfId="4" applyFont="1" applyFill="1" applyBorder="1" applyAlignment="1">
      <alignment horizontal="center" vertical="center" wrapText="1"/>
    </xf>
    <xf numFmtId="0" fontId="3" fillId="14" borderId="4" xfId="4" applyFont="1" applyFill="1" applyBorder="1" applyAlignment="1">
      <alignment horizontal="center" vertical="center" wrapText="1"/>
    </xf>
    <xf numFmtId="0" fontId="3" fillId="14" borderId="6" xfId="4" applyFont="1" applyFill="1" applyBorder="1" applyAlignment="1">
      <alignment horizontal="center" vertical="center" wrapText="1"/>
    </xf>
    <xf numFmtId="0" fontId="3" fillId="10" borderId="1" xfId="4" applyFont="1" applyFill="1" applyBorder="1" applyAlignment="1">
      <alignment horizontal="center" vertical="center" wrapText="1"/>
    </xf>
    <xf numFmtId="0" fontId="6" fillId="4" borderId="1" xfId="4" applyFont="1" applyFill="1" applyBorder="1" applyAlignment="1">
      <alignment horizontal="center" vertical="center" wrapText="1"/>
    </xf>
    <xf numFmtId="0" fontId="6" fillId="10" borderId="2" xfId="4" applyFont="1" applyFill="1" applyBorder="1" applyAlignment="1">
      <alignment horizontal="center" vertical="center" wrapText="1"/>
    </xf>
    <xf numFmtId="0" fontId="6" fillId="10" borderId="3" xfId="4" applyFont="1" applyFill="1" applyBorder="1" applyAlignment="1">
      <alignment horizontal="center" vertical="center" wrapText="1"/>
    </xf>
    <xf numFmtId="0" fontId="3" fillId="13" borderId="1" xfId="4" applyFont="1" applyFill="1" applyBorder="1" applyAlignment="1">
      <alignment horizontal="center" vertical="center" wrapText="1"/>
    </xf>
    <xf numFmtId="0" fontId="6" fillId="13" borderId="2" xfId="4" applyFont="1" applyFill="1" applyBorder="1" applyAlignment="1">
      <alignment horizontal="center" vertical="center"/>
    </xf>
    <xf numFmtId="0" fontId="6" fillId="13" borderId="8" xfId="4" applyFont="1" applyFill="1" applyBorder="1" applyAlignment="1">
      <alignment horizontal="center" vertical="center"/>
    </xf>
    <xf numFmtId="0" fontId="6" fillId="13" borderId="3" xfId="4" applyFont="1" applyFill="1" applyBorder="1" applyAlignment="1">
      <alignment horizontal="center" vertical="center"/>
    </xf>
    <xf numFmtId="0" fontId="6" fillId="15" borderId="1" xfId="4" applyFont="1" applyFill="1" applyBorder="1" applyAlignment="1">
      <alignment horizontal="center" vertical="center" wrapText="1"/>
    </xf>
    <xf numFmtId="0" fontId="3" fillId="14" borderId="1" xfId="4" applyFont="1" applyFill="1" applyBorder="1" applyAlignment="1">
      <alignment horizontal="center" vertical="center" wrapText="1"/>
    </xf>
    <xf numFmtId="0" fontId="6" fillId="12" borderId="1" xfId="4" applyFont="1" applyFill="1" applyBorder="1" applyAlignment="1">
      <alignment horizontal="center" vertical="center" wrapText="1"/>
    </xf>
    <xf numFmtId="0" fontId="6" fillId="13" borderId="2" xfId="4" applyFont="1" applyFill="1" applyBorder="1" applyAlignment="1">
      <alignment horizontal="center" vertical="center" wrapText="1"/>
    </xf>
    <xf numFmtId="0" fontId="6" fillId="13" borderId="8" xfId="4" applyFont="1" applyFill="1" applyBorder="1" applyAlignment="1">
      <alignment horizontal="center" vertical="center" wrapText="1"/>
    </xf>
    <xf numFmtId="0" fontId="6" fillId="13" borderId="3" xfId="4" applyFont="1" applyFill="1" applyBorder="1" applyAlignment="1">
      <alignment horizontal="center" vertical="center" wrapText="1"/>
    </xf>
    <xf numFmtId="0" fontId="6" fillId="13" borderId="4" xfId="4" applyFont="1" applyFill="1" applyBorder="1" applyAlignment="1">
      <alignment horizontal="center" vertical="center" wrapText="1"/>
    </xf>
    <xf numFmtId="0" fontId="6" fillId="13" borderId="7" xfId="4" applyFont="1" applyFill="1" applyBorder="1" applyAlignment="1">
      <alignment horizontal="center" vertical="center" wrapText="1"/>
    </xf>
    <xf numFmtId="0" fontId="6" fillId="13" borderId="6" xfId="4" applyFont="1" applyFill="1" applyBorder="1" applyAlignment="1">
      <alignment horizontal="center" vertical="center" wrapText="1"/>
    </xf>
    <xf numFmtId="0" fontId="6" fillId="8" borderId="5" xfId="4" applyFont="1" applyFill="1" applyBorder="1" applyAlignment="1">
      <alignment horizontal="center" vertical="center" wrapText="1"/>
    </xf>
    <xf numFmtId="0" fontId="6" fillId="8" borderId="13" xfId="4" applyFont="1" applyFill="1" applyBorder="1" applyAlignment="1">
      <alignment horizontal="center" vertical="center" wrapText="1"/>
    </xf>
    <xf numFmtId="0" fontId="6" fillId="8" borderId="14" xfId="4" applyFont="1" applyFill="1" applyBorder="1" applyAlignment="1">
      <alignment horizontal="center" vertical="center" wrapText="1"/>
    </xf>
    <xf numFmtId="0" fontId="6" fillId="8" borderId="9" xfId="4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 vertical="center"/>
    </xf>
    <xf numFmtId="0" fontId="3" fillId="10" borderId="4" xfId="4" applyFont="1" applyFill="1" applyBorder="1" applyAlignment="1">
      <alignment horizontal="center" vertical="center" wrapText="1"/>
    </xf>
    <xf numFmtId="0" fontId="3" fillId="10" borderId="7" xfId="4" applyFont="1" applyFill="1" applyBorder="1" applyAlignment="1">
      <alignment horizontal="center" vertical="center" wrapText="1"/>
    </xf>
    <xf numFmtId="0" fontId="3" fillId="10" borderId="6" xfId="4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 vertical="center" wrapText="1"/>
    </xf>
    <xf numFmtId="0" fontId="6" fillId="7" borderId="1" xfId="4" applyFont="1" applyFill="1" applyBorder="1" applyAlignment="1">
      <alignment horizontal="center" vertical="center" wrapText="1"/>
    </xf>
    <xf numFmtId="0" fontId="6" fillId="8" borderId="15" xfId="4" applyFont="1" applyFill="1" applyBorder="1" applyAlignment="1">
      <alignment horizontal="center" vertical="center" wrapText="1"/>
    </xf>
    <xf numFmtId="0" fontId="6" fillId="8" borderId="16" xfId="4" applyFont="1" applyFill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center" wrapText="1"/>
    </xf>
    <xf numFmtId="0" fontId="10" fillId="0" borderId="8" xfId="4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/>
    </xf>
    <xf numFmtId="0" fontId="6" fillId="3" borderId="1" xfId="4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 wrapText="1"/>
    </xf>
    <xf numFmtId="0" fontId="6" fillId="5" borderId="1" xfId="4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</cellXfs>
  <cellStyles count="11">
    <cellStyle name="Comma" xfId="10" builtinId="3"/>
    <cellStyle name="Comma 2" xfId="2" xr:uid="{00000000-0005-0000-0000-000001000000}"/>
    <cellStyle name="Comma 2 2" xfId="5" xr:uid="{1767AAF4-933A-4E80-A802-3A7948B7E2AD}"/>
    <cellStyle name="Comma 2 2 2" xfId="9" xr:uid="{FB5DBAB3-22D0-4ECB-A78F-44AED7E582A9}"/>
    <cellStyle name="Comma 2 6 2 2" xfId="8" xr:uid="{5A1E5738-8A1D-4CED-BCC0-FB013B4EF357}"/>
    <cellStyle name="Normal" xfId="0" builtinId="0"/>
    <cellStyle name="Normal 2" xfId="1" xr:uid="{00000000-0005-0000-0000-000003000000}"/>
    <cellStyle name="Normal 2 2" xfId="4" xr:uid="{F8BCE2A8-4BBF-4B49-B296-8F565E1EA50A}"/>
    <cellStyle name="Normal 2 5" xfId="3" xr:uid="{00000000-0005-0000-0000-000004000000}"/>
    <cellStyle name="Normal 2 6 2 2" xfId="7" xr:uid="{A39E9DFC-9C05-4601-A10F-B3827E4B68A3}"/>
    <cellStyle name="Percent 2" xfId="6" xr:uid="{E0857AB0-C854-46F4-A0CD-9EDFCC2DE040}"/>
  </cellStyles>
  <dxfs count="0"/>
  <tableStyles count="1" defaultTableStyle="TableStyleMedium2" defaultPivotStyle="PivotStyleLight16">
    <tableStyle name="Invisible" pivot="0" table="0" count="0" xr9:uid="{693B5215-3256-4B7B-9E92-19B76014C70E}"/>
  </tableStyles>
  <colors>
    <mruColors>
      <color rgb="FFF15151"/>
      <color rgb="FFF2E4D6"/>
      <color rgb="FF66FFCC"/>
      <color rgb="FFE5CFB5"/>
      <color rgb="FFFFFAEB"/>
      <color rgb="FFF9B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S\Hysoft\Finance\Bud0203\Hyperion%20reports\QFR%20Report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udget%20Services\24-25%20Budget%20Services\Workload%20Formula\Calculation%20Docs\Self-Help%20Allocation%20for%202024-25.xlsx" TargetMode="External"/><Relationship Id="rId1" Type="http://schemas.openxmlformats.org/officeDocument/2006/relationships/externalLinkPath" Target="file:///\\jcc\aocdata\Budget%20Services\24-25%20Budget%20Services\Workload%20Formula\Calculation%20Docs\Self-Help%20Allocation%20for%202024-25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udget%20Services\24-25%20Budget%20Services\Workload%20Formula\Calculation%20Docs\CIP%202024-25%20Allocations_04.22.2024.xlsx" TargetMode="External"/><Relationship Id="rId1" Type="http://schemas.openxmlformats.org/officeDocument/2006/relationships/externalLinkPath" Target="file:///\\jcc\aocdata\Budget%20Services\24-25%20Budget%20Services\Workload%20Formula\Calculation%20Docs\CIP%202024-25%20Allocations_04.22.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udget%20Services\24-25%20Budget%20Services\Workload%20Formula\Calculation%20Docs\CAC%202024-25%20Draft%20Allocations.xlsx" TargetMode="External"/><Relationship Id="rId1" Type="http://schemas.openxmlformats.org/officeDocument/2006/relationships/externalLinkPath" Target="file:///\\jcc\aocdata\Budget%20Services\24-25%20Budget%20Services\Workload%20Formula\Calculation%20Docs\CAC%202024-25%20Draft%20Allocations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udget%20Services\24-25%20Budget%20Services\Workload%20Formula\Calculation%20Docs\ARM.xlsx" TargetMode="External"/><Relationship Id="rId1" Type="http://schemas.openxmlformats.org/officeDocument/2006/relationships/externalLinkPath" Target="file:///\\jcc\aocdata\Budget%20Services\24-25%20Budget%20Services\Workload%20Formula\Calculation%20Docs\ARM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udget%20Services\24-25%20Budget%20Services\Workload%20Formula\Calculation%20Docs\2024-25%20WF%20SJO%20Adjustments.xlsx" TargetMode="External"/><Relationship Id="rId1" Type="http://schemas.openxmlformats.org/officeDocument/2006/relationships/externalLinkPath" Target="file:///\\jcc\aocdata\Budget%20Services\24-25%20Budget%20Services\Workload%20Formula\Calculation%20Docs\2024-25%20WF%20SJO%20Adjustments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udget%20Services\24-25%20Budget%20Services\Workload%20Formula\Calculation%20Docs\Criminal%20Justice%20Realignment%20-%20AB109%20Petitions%20CY%202023.xlsx" TargetMode="External"/><Relationship Id="rId1" Type="http://schemas.openxmlformats.org/officeDocument/2006/relationships/externalLinkPath" Target="file:///\\jcc\aocdata\Budget%20Services\24-25%20Budget%20Services\Workload%20Formula\Calculation%20Docs\Criminal%20Justice%20Realignment%20-%20AB109%20Petitions%20CY%202023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udget%20Services\24-25%20Budget%20Services\Workload%20Formula\Calculation%20Docs\Other%20Revenue%20Sources%20FY%202022-23.xlsx" TargetMode="External"/><Relationship Id="rId1" Type="http://schemas.openxmlformats.org/officeDocument/2006/relationships/externalLinkPath" Target="file:///\\jcc\aocdata\Budget%20Services\24-25%20Budget%20Services\Workload%20Formula\Calculation%20Docs\Other%20Revenue%20Sources%20FY%202022-23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udget%20Services\24-25%20Budget%20Services\Workload%20Formula\Calculation%20Docs\2024-25%20WF%20Funding%20Need.xlsx" TargetMode="External"/><Relationship Id="rId1" Type="http://schemas.openxmlformats.org/officeDocument/2006/relationships/externalLinkPath" Target="file:///\\jcc\aocdata\Budget%20Services\24-25%20Budget%20Services\Workload%20Formula\Calculation%20Docs\2024-25%20WF%20Funding%20Ne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Users/CSimpson/Application%20Data/Microsoft/Excel/1%25%20cap%20reduction/1%25%20calculation%20for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BUDGET\Users\Peralta\TC-145\TC-145-2009-01-Final-unprotected1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EOP/OCR/Research%20&amp;%20Analysis/Workload/Staff/RAS%20Model%20Updates/Reassess%20model%20parameters/Finance%20dollar%20conversion/RAS%20I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Finance/BUDGET/Users/Simpson/Revenue/FY%202013-14%20TCTF%20Projections/2013TCTF%20Revenue%20Projection_06DecColl%20201402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Finance/BUDGET/BDTSU/Annual%20Report%20to%20Legislature/FY%202008-09/Allocation%20Report/KP-AllocationsReimb-MOD-FY2008-Nov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Finance/BUDGET/Users/Simpson/Funding%20Models/5%20year%20Special%20Funds%20funding%20detai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BUDGET\BDTSU\Revenue\10Rs\TCTF\FY%2009-10\TCTF%20May%20Revise%20Final_04230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Documents%20and%20Settings/jleibowitz/Local%20Settings/Temporary%20Internet%20Files/OLK178/TC-145%20effective%20Jan%201%2009_JLP%20010709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QFR Quarter by Quarter"/>
      <sheetName val="QFR Year by Year"/>
      <sheetName val="QFR Report Year to Year"/>
      <sheetName val="QFR by court and accounts"/>
      <sheetName val="State vs. Total Revenue"/>
      <sheetName val="QFR by Account, court, quarters"/>
      <sheetName val="Judges S&amp;B"/>
      <sheetName val="QFR Interpreters by court"/>
      <sheetName val="QFR Indirect Costs by court "/>
      <sheetName val="QFR Total Exp by court"/>
      <sheetName val="Security"/>
      <sheetName val="Salaries &amp; Benefits"/>
      <sheetName val="Benefit by court "/>
      <sheetName val="Salaries by court"/>
      <sheetName val="Salaries &amp; Benefit by court"/>
      <sheetName val="1H WAFM Funding N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25 Allocation Template"/>
    </sheetNames>
    <sheetDataSet>
      <sheetData sheetId="0">
        <row r="61">
          <cell r="E61">
            <v>25300000.000000004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CIP Expend &amp; Alloc"/>
      <sheetName val="Allocation Summary"/>
      <sheetName val="Sheet1"/>
    </sheetNames>
    <sheetDataSet>
      <sheetData sheetId="0"/>
      <sheetData sheetId="1">
        <row r="63">
          <cell r="K63">
            <v>131806906.00000003</v>
          </cell>
          <cell r="T63">
            <v>2399094.0219493406</v>
          </cell>
        </row>
      </sheetData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 2024-25 CAC Allocations"/>
    </sheetNames>
    <sheetDataSet>
      <sheetData sheetId="0">
        <row r="63">
          <cell r="L63">
            <v>186699999.99999997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M"/>
    </sheetNames>
    <sheetDataSet>
      <sheetData sheetId="0">
        <row r="62">
          <cell r="K62">
            <v>2561355.6700000004</v>
          </cell>
          <cell r="N62">
            <v>193030.91999999998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JO Avg Comp Calc"/>
      <sheetName val="13a FY 2023-24"/>
      <sheetName val="SJO Data by Court"/>
      <sheetName val="Pivot"/>
      <sheetName val="Schedule 7A 2023-24"/>
      <sheetName val="AB 1058 FTE"/>
    </sheetNames>
    <sheetDataSet>
      <sheetData sheetId="0">
        <row r="60">
          <cell r="I60">
            <v>-61932351.781463139</v>
          </cell>
          <cell r="K60">
            <v>-2235798.8767809458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CS+Parole-9.223"/>
    </sheetNames>
    <sheetDataSet>
      <sheetData sheetId="0">
        <row r="64">
          <cell r="G64">
            <v>9223000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iteria"/>
      <sheetName val="ZANALYSIS_PATTERN 2022"/>
      <sheetName val="total check"/>
      <sheetName val="Filter GL"/>
      <sheetName val="Final"/>
      <sheetName val="Pivot Sum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>
        <row r="65">
          <cell r="B65">
            <v>50745443.739999995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ME"/>
      <sheetName val="WF Need"/>
      <sheetName val="BLS"/>
      <sheetName val="RAS"/>
      <sheetName val="AVG RAS salary"/>
      <sheetName val="FTE Allotment Factor"/>
      <sheetName val="Program 10"/>
      <sheetName val="Program 90"/>
      <sheetName val="CEO Salary"/>
      <sheetName val="OE&amp;E by Cluster"/>
      <sheetName val="AB1058"/>
      <sheetName val="Floor Adjustment"/>
      <sheetName val="Floors"/>
      <sheetName val="SUMMARY"/>
    </sheetNames>
    <sheetDataSet>
      <sheetData sheetId="0"/>
      <sheetData sheetId="1">
        <row r="65">
          <cell r="AB65">
            <v>2718089203.0587378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- 1% Calculation"/>
      <sheetName val="B1- Restricted Rev Detail"/>
      <sheetName val="B2 - Restricted Rev Description"/>
      <sheetName val="1% Calc Sample other"/>
      <sheetName val="Combo Box"/>
    </sheetNames>
    <sheetDataSet>
      <sheetData sheetId="0" refreshError="1"/>
      <sheetData sheetId="1">
        <row r="33">
          <cell r="D33">
            <v>0</v>
          </cell>
        </row>
      </sheetData>
      <sheetData sheetId="2" refreshError="1"/>
      <sheetData sheetId="3" refreshError="1"/>
      <sheetData sheetId="4">
        <row r="2">
          <cell r="A2" t="str">
            <v>General Fund -- TCTF</v>
          </cell>
          <cell r="B2" t="str">
            <v>Please select your court from the list</v>
          </cell>
          <cell r="C2" t="str">
            <v>Please select the fiscal year from the list</v>
          </cell>
          <cell r="D2" t="str">
            <v>B&amp;P 470.5</v>
          </cell>
        </row>
        <row r="3">
          <cell r="A3" t="str">
            <v>General Fund -- Non-TCTF</v>
          </cell>
          <cell r="B3" t="str">
            <v>Superior Court - Alameda</v>
          </cell>
          <cell r="C3" t="str">
            <v>as of June 30, 2014</v>
          </cell>
          <cell r="D3" t="str">
            <v>CCP 116.230</v>
          </cell>
        </row>
        <row r="4">
          <cell r="A4" t="str">
            <v>Special Revenue Non-Grant</v>
          </cell>
          <cell r="B4" t="str">
            <v>Superior Court - Alpine</v>
          </cell>
          <cell r="C4" t="str">
            <v>as of June 30, 2015</v>
          </cell>
          <cell r="D4" t="str">
            <v>GC 13963(f)</v>
          </cell>
        </row>
        <row r="5">
          <cell r="A5" t="str">
            <v>Capital Project</v>
          </cell>
          <cell r="B5" t="str">
            <v>Superior Court - Amador</v>
          </cell>
          <cell r="C5" t="str">
            <v>as of June 30, 2016</v>
          </cell>
          <cell r="D5" t="str">
            <v>GC 26731</v>
          </cell>
        </row>
        <row r="6">
          <cell r="B6" t="str">
            <v>Superior Court - Butte</v>
          </cell>
          <cell r="C6" t="str">
            <v>as of June 30, 2017</v>
          </cell>
          <cell r="D6" t="str">
            <v>GC 26863</v>
          </cell>
        </row>
        <row r="7">
          <cell r="B7" t="str">
            <v>Superior Court - Calaveras</v>
          </cell>
          <cell r="C7" t="str">
            <v>as of June 30, 2018</v>
          </cell>
          <cell r="D7" t="str">
            <v>GC 27361.4</v>
          </cell>
        </row>
        <row r="8">
          <cell r="B8" t="str">
            <v>Superior Court - Colusa</v>
          </cell>
          <cell r="C8" t="str">
            <v>as of June 30, 2019</v>
          </cell>
          <cell r="D8" t="str">
            <v>GC 66006</v>
          </cell>
        </row>
        <row r="9">
          <cell r="B9" t="str">
            <v>Superior Court - Contra Costa</v>
          </cell>
          <cell r="C9" t="str">
            <v>as of June 30, 2020</v>
          </cell>
          <cell r="D9" t="str">
            <v>GC 68090.8</v>
          </cell>
        </row>
        <row r="10">
          <cell r="B10" t="str">
            <v>Superior Court - Del Norte</v>
          </cell>
          <cell r="D10" t="str">
            <v>GC 70640</v>
          </cell>
        </row>
        <row r="11">
          <cell r="B11" t="str">
            <v>Superior Court - El Dorado</v>
          </cell>
          <cell r="D11" t="str">
            <v>GC 70678</v>
          </cell>
        </row>
        <row r="12">
          <cell r="B12" t="str">
            <v>Superior Court - Fresno</v>
          </cell>
          <cell r="D12" t="str">
            <v>GC 76223</v>
          </cell>
        </row>
        <row r="13">
          <cell r="B13" t="str">
            <v>Superior Court - Glenn</v>
          </cell>
          <cell r="D13" t="str">
            <v>GC 77207.5(b)</v>
          </cell>
        </row>
        <row r="14">
          <cell r="B14" t="str">
            <v>Superior Court - Humboldt</v>
          </cell>
          <cell r="D14" t="str">
            <v>GC 77209(h)</v>
          </cell>
        </row>
        <row r="15">
          <cell r="B15" t="str">
            <v>Superior Court - Imperial</v>
          </cell>
          <cell r="D15" t="str">
            <v>Penal Code 1027</v>
          </cell>
        </row>
        <row r="16">
          <cell r="B16" t="str">
            <v>Superior Court - Inyo</v>
          </cell>
          <cell r="D16" t="str">
            <v>Penal Code 1463.007</v>
          </cell>
        </row>
        <row r="17">
          <cell r="B17" t="str">
            <v>Superior Court - Kern</v>
          </cell>
          <cell r="D17" t="str">
            <v>Penal Code 1463.22(a)</v>
          </cell>
        </row>
        <row r="18">
          <cell r="B18" t="str">
            <v>Superior Court - Kings</v>
          </cell>
          <cell r="D18" t="str">
            <v>Penal Code 4750</v>
          </cell>
        </row>
        <row r="19">
          <cell r="B19" t="str">
            <v>Superior Court - Lake</v>
          </cell>
          <cell r="D19" t="str">
            <v>Penal Code 6005</v>
          </cell>
        </row>
        <row r="20">
          <cell r="B20" t="str">
            <v>Superior Court - Lassen</v>
          </cell>
          <cell r="D20" t="str">
            <v>VC 11205.2</v>
          </cell>
        </row>
        <row r="21">
          <cell r="B21" t="str">
            <v>Superior Court - Los Angeles</v>
          </cell>
          <cell r="D21" t="str">
            <v>VC 40508.6</v>
          </cell>
        </row>
        <row r="22">
          <cell r="B22" t="str">
            <v>Superior Court - Madera</v>
          </cell>
        </row>
        <row r="23">
          <cell r="B23" t="str">
            <v>Superior Court - Marin</v>
          </cell>
        </row>
        <row r="24">
          <cell r="B24" t="str">
            <v>Superior Court - Mariposa</v>
          </cell>
        </row>
        <row r="25">
          <cell r="B25" t="str">
            <v>Superior Court - Mendocino</v>
          </cell>
        </row>
        <row r="26">
          <cell r="B26" t="str">
            <v>Superior Court - Merced</v>
          </cell>
        </row>
        <row r="27">
          <cell r="B27" t="str">
            <v>Superior Court - Modoc</v>
          </cell>
        </row>
        <row r="28">
          <cell r="B28" t="str">
            <v>Superior Court - Mono</v>
          </cell>
        </row>
        <row r="29">
          <cell r="B29" t="str">
            <v>Superior Court - Monterey</v>
          </cell>
        </row>
        <row r="30">
          <cell r="B30" t="str">
            <v>Superior Court - Napa</v>
          </cell>
        </row>
        <row r="31">
          <cell r="B31" t="str">
            <v>Superior Court - Nevada</v>
          </cell>
        </row>
        <row r="32">
          <cell r="B32" t="str">
            <v>Superior Court - Orange</v>
          </cell>
        </row>
        <row r="33">
          <cell r="B33" t="str">
            <v>Superior Court - Placer</v>
          </cell>
        </row>
        <row r="34">
          <cell r="B34" t="str">
            <v>Superior Court - Plumas</v>
          </cell>
        </row>
        <row r="35">
          <cell r="B35" t="str">
            <v>Superior Court - Riverside</v>
          </cell>
        </row>
        <row r="36">
          <cell r="B36" t="str">
            <v>Superior Court - Sacramento</v>
          </cell>
        </row>
        <row r="37">
          <cell r="B37" t="str">
            <v>Superior Court - San Benito</v>
          </cell>
        </row>
        <row r="38">
          <cell r="B38" t="str">
            <v>Superior Court - San Bernardino</v>
          </cell>
        </row>
        <row r="39">
          <cell r="B39" t="str">
            <v>Superior Court - San Diego</v>
          </cell>
        </row>
        <row r="40">
          <cell r="B40" t="str">
            <v>Superior Court - San Francisco</v>
          </cell>
        </row>
        <row r="41">
          <cell r="B41" t="str">
            <v>Superior Court - San Joaquin</v>
          </cell>
        </row>
        <row r="42">
          <cell r="B42" t="str">
            <v>Superior Court - San Luis Obispo</v>
          </cell>
        </row>
        <row r="43">
          <cell r="B43" t="str">
            <v>Superior Court - San Mateo</v>
          </cell>
        </row>
        <row r="44">
          <cell r="B44" t="str">
            <v>Superior Court - Santa Barbara</v>
          </cell>
        </row>
        <row r="45">
          <cell r="B45" t="str">
            <v>Superior Court - Santa Clara</v>
          </cell>
        </row>
        <row r="46">
          <cell r="B46" t="str">
            <v>Superior Court - Santa Cruz</v>
          </cell>
        </row>
        <row r="47">
          <cell r="B47" t="str">
            <v>Superior Court - Shasta</v>
          </cell>
        </row>
        <row r="48">
          <cell r="B48" t="str">
            <v>Superior Court - Sierra</v>
          </cell>
        </row>
        <row r="49">
          <cell r="B49" t="str">
            <v>Superior Court - Siskiyou</v>
          </cell>
        </row>
        <row r="50">
          <cell r="B50" t="str">
            <v>Superior Court - Solano</v>
          </cell>
        </row>
        <row r="51">
          <cell r="B51" t="str">
            <v>Superior Court - Sonoma</v>
          </cell>
        </row>
        <row r="52">
          <cell r="B52" t="str">
            <v>Superior Court - Stanislaus</v>
          </cell>
        </row>
        <row r="53">
          <cell r="B53" t="str">
            <v>Superior Court - Sutter</v>
          </cell>
        </row>
        <row r="54">
          <cell r="B54" t="str">
            <v>Superior Court - Tehama</v>
          </cell>
        </row>
        <row r="55">
          <cell r="B55" t="str">
            <v>Superior Court - Trinity</v>
          </cell>
        </row>
        <row r="56">
          <cell r="B56" t="str">
            <v>Superior Court - Tulare</v>
          </cell>
        </row>
        <row r="57">
          <cell r="B57" t="str">
            <v>Superior Court - Tuolumne</v>
          </cell>
        </row>
        <row r="58">
          <cell r="B58" t="str">
            <v>Superior Court - Ventura</v>
          </cell>
        </row>
        <row r="59">
          <cell r="B59" t="str">
            <v>Superior Court - Yolo</v>
          </cell>
        </row>
        <row r="60">
          <cell r="B60" t="str">
            <v>Superior Court - Yuba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Report Template Example"/>
      <sheetName val="Report Template Instructions"/>
      <sheetName val="Report Template"/>
      <sheetName val="Schedule D Instructions"/>
      <sheetName val="Schedule D"/>
      <sheetName val="Schedule F Instructions"/>
      <sheetName val="Schedule F"/>
      <sheetName val="Certification"/>
      <sheetName val="Code"/>
    </sheetNames>
    <sheetDataSet>
      <sheetData sheetId="0"/>
      <sheetData sheetId="1"/>
      <sheetData sheetId="2"/>
      <sheetData sheetId="3">
        <row r="7">
          <cell r="A7">
            <v>1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B1" t="str">
            <v>PICK YOUR COURT FROM THIS LIST</v>
          </cell>
        </row>
        <row r="2">
          <cell r="B2" t="str">
            <v>Superior Court - Alameda</v>
          </cell>
        </row>
        <row r="3">
          <cell r="B3" t="str">
            <v>Superior Court - Alpine</v>
          </cell>
        </row>
        <row r="4">
          <cell r="B4" t="str">
            <v>Superior Court - Amador</v>
          </cell>
        </row>
        <row r="5">
          <cell r="B5" t="str">
            <v>Superior Court - Butte</v>
          </cell>
        </row>
        <row r="6">
          <cell r="B6" t="str">
            <v>Superior Court - Calaveras</v>
          </cell>
        </row>
        <row r="7">
          <cell r="B7" t="str">
            <v>Superior Court - Colusa</v>
          </cell>
        </row>
        <row r="8">
          <cell r="B8" t="str">
            <v>Superior Court - Contra Costa</v>
          </cell>
        </row>
        <row r="9">
          <cell r="B9" t="str">
            <v>Superior Court - Del Norte</v>
          </cell>
        </row>
        <row r="10">
          <cell r="B10" t="str">
            <v>Superior Court - El Dorado</v>
          </cell>
        </row>
        <row r="11">
          <cell r="B11" t="str">
            <v>Superior Court - Fresno</v>
          </cell>
        </row>
        <row r="12">
          <cell r="B12" t="str">
            <v>Superior Court - Glenn</v>
          </cell>
        </row>
        <row r="13">
          <cell r="B13" t="str">
            <v>Superior Court - Humboldt</v>
          </cell>
        </row>
        <row r="14">
          <cell r="B14" t="str">
            <v>Superior Court - Imperial</v>
          </cell>
        </row>
        <row r="15">
          <cell r="B15" t="str">
            <v>Superior Court - Inyo</v>
          </cell>
        </row>
        <row r="16">
          <cell r="B16" t="str">
            <v>Superior Court - Kern</v>
          </cell>
        </row>
        <row r="17">
          <cell r="B17" t="str">
            <v>Superior Court - Kings</v>
          </cell>
        </row>
        <row r="18">
          <cell r="B18" t="str">
            <v>Superior Court - Lake</v>
          </cell>
        </row>
        <row r="19">
          <cell r="B19" t="str">
            <v>Superior Court - Lassen</v>
          </cell>
        </row>
        <row r="20">
          <cell r="B20" t="str">
            <v>Superior Court - Los Angeles</v>
          </cell>
        </row>
        <row r="21">
          <cell r="B21" t="str">
            <v>Superior Court - Madera</v>
          </cell>
        </row>
        <row r="22">
          <cell r="B22" t="str">
            <v>Superior Court - Marin</v>
          </cell>
        </row>
        <row r="23">
          <cell r="B23" t="str">
            <v>Superior Court - Mariposa</v>
          </cell>
        </row>
        <row r="24">
          <cell r="B24" t="str">
            <v>Superior Court - Mendocino</v>
          </cell>
        </row>
        <row r="25">
          <cell r="B25" t="str">
            <v>Superior Court - Merced</v>
          </cell>
        </row>
        <row r="26">
          <cell r="B26" t="str">
            <v>Superior Court - Modoc</v>
          </cell>
        </row>
        <row r="27">
          <cell r="B27" t="str">
            <v>Superior Court - Mono</v>
          </cell>
        </row>
        <row r="28">
          <cell r="B28" t="str">
            <v>Superior Court - Monterey</v>
          </cell>
        </row>
        <row r="29">
          <cell r="B29" t="str">
            <v>Superior Court - Napa</v>
          </cell>
        </row>
        <row r="30">
          <cell r="B30" t="str">
            <v>Superior Court - Nevada</v>
          </cell>
        </row>
        <row r="31">
          <cell r="B31" t="str">
            <v>Superior Court - Orange</v>
          </cell>
        </row>
        <row r="32">
          <cell r="B32" t="str">
            <v>Superior Court - Placer</v>
          </cell>
        </row>
        <row r="33">
          <cell r="B33" t="str">
            <v>Superior Court - Plumas</v>
          </cell>
        </row>
        <row r="34">
          <cell r="B34" t="str">
            <v>Superior Court - Riverside</v>
          </cell>
        </row>
        <row r="35">
          <cell r="B35" t="str">
            <v>Superior Court - Sacramento</v>
          </cell>
        </row>
        <row r="36">
          <cell r="B36" t="str">
            <v>Superior Court - San Benito</v>
          </cell>
        </row>
        <row r="37">
          <cell r="B37" t="str">
            <v>Superior Court - San Bernardino</v>
          </cell>
        </row>
        <row r="38">
          <cell r="B38" t="str">
            <v>Superior Court - San Diego</v>
          </cell>
        </row>
        <row r="39">
          <cell r="B39" t="str">
            <v>Superior Court - San Francisco</v>
          </cell>
        </row>
        <row r="40">
          <cell r="B40" t="str">
            <v>Superior Court - San Joaquin</v>
          </cell>
        </row>
        <row r="41">
          <cell r="B41" t="str">
            <v>Superior Court - San Luis Obispo</v>
          </cell>
        </row>
        <row r="42">
          <cell r="B42" t="str">
            <v>Superior Court - San Mateo</v>
          </cell>
        </row>
        <row r="43">
          <cell r="B43" t="str">
            <v>Superior Court - Santa Barbara</v>
          </cell>
        </row>
        <row r="44">
          <cell r="B44" t="str">
            <v>Superior Court - Santa Clara</v>
          </cell>
        </row>
        <row r="45">
          <cell r="B45" t="str">
            <v>Superior Court - Santa Cruz</v>
          </cell>
        </row>
        <row r="46">
          <cell r="B46" t="str">
            <v>Superior Court - Shasta</v>
          </cell>
        </row>
        <row r="47">
          <cell r="B47" t="str">
            <v>Superior Court - Sierra</v>
          </cell>
        </row>
        <row r="48">
          <cell r="B48" t="str">
            <v>Superior Court - Siskiyou</v>
          </cell>
        </row>
        <row r="49">
          <cell r="B49" t="str">
            <v>Superior Court - Solano</v>
          </cell>
        </row>
        <row r="50">
          <cell r="B50" t="str">
            <v>Superior Court - Sonoma</v>
          </cell>
        </row>
        <row r="51">
          <cell r="B51" t="str">
            <v>Superior Court - Stanislaus</v>
          </cell>
        </row>
        <row r="52">
          <cell r="B52" t="str">
            <v>Superior Court - Sutter</v>
          </cell>
        </row>
        <row r="53">
          <cell r="B53" t="str">
            <v>Superior Court - Tehama</v>
          </cell>
        </row>
        <row r="54">
          <cell r="B54" t="str">
            <v>Superior Court - Trinity</v>
          </cell>
        </row>
        <row r="55">
          <cell r="B55" t="str">
            <v>Superior Court - Tulare</v>
          </cell>
        </row>
        <row r="56">
          <cell r="B56" t="str">
            <v>Superior Court - Tuolumne</v>
          </cell>
        </row>
        <row r="57">
          <cell r="B57" t="str">
            <v>Superior Court - Ventura</v>
          </cell>
        </row>
        <row r="58">
          <cell r="B58" t="str">
            <v>Superior Court - Yolo</v>
          </cell>
        </row>
        <row r="59">
          <cell r="B59" t="str">
            <v>Superior Court - Yuba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1"/>
      <sheetName val="TCTF"/>
      <sheetName val="All funding sources"/>
      <sheetName val="OEE"/>
      <sheetName val="expenditure"/>
    </sheetNames>
    <sheetDataSet>
      <sheetData sheetId="0"/>
      <sheetData sheetId="1"/>
      <sheetData sheetId="2"/>
      <sheetData sheetId="3">
        <row r="4">
          <cell r="B4">
            <v>1</v>
          </cell>
          <cell r="C4">
            <v>36933</v>
          </cell>
        </row>
        <row r="5">
          <cell r="B5">
            <v>2</v>
          </cell>
          <cell r="C5">
            <v>21861</v>
          </cell>
        </row>
        <row r="6">
          <cell r="B6">
            <v>3</v>
          </cell>
          <cell r="C6">
            <v>20343</v>
          </cell>
        </row>
        <row r="7">
          <cell r="B7">
            <v>4</v>
          </cell>
          <cell r="C7">
            <v>17454</v>
          </cell>
        </row>
        <row r="12">
          <cell r="B12">
            <v>1</v>
          </cell>
          <cell r="C12">
            <v>40042</v>
          </cell>
        </row>
        <row r="13">
          <cell r="B13">
            <v>2</v>
          </cell>
          <cell r="C13">
            <v>24970</v>
          </cell>
        </row>
        <row r="14">
          <cell r="B14">
            <v>3</v>
          </cell>
          <cell r="C14">
            <v>23452</v>
          </cell>
        </row>
        <row r="15">
          <cell r="B15">
            <v>4</v>
          </cell>
          <cell r="C15">
            <v>20564</v>
          </cell>
        </row>
        <row r="45">
          <cell r="B45">
            <v>1</v>
          </cell>
          <cell r="C45">
            <v>43150</v>
          </cell>
        </row>
        <row r="46">
          <cell r="B46">
            <v>2</v>
          </cell>
          <cell r="C46">
            <v>27437</v>
          </cell>
        </row>
        <row r="47">
          <cell r="B47">
            <v>3</v>
          </cell>
          <cell r="C47">
            <v>28228</v>
          </cell>
        </row>
        <row r="48">
          <cell r="B48">
            <v>4</v>
          </cell>
          <cell r="C48">
            <v>25404</v>
          </cell>
        </row>
      </sheetData>
      <sheetData sheetId="4">
        <row r="5">
          <cell r="A5" t="str">
            <v>Alameda</v>
          </cell>
          <cell r="B5">
            <v>74556770</v>
          </cell>
          <cell r="C5">
            <v>16350926</v>
          </cell>
          <cell r="D5">
            <v>90907696</v>
          </cell>
          <cell r="E5">
            <v>76241396</v>
          </cell>
          <cell r="F5">
            <v>17154800</v>
          </cell>
          <cell r="G5">
            <v>93396196</v>
          </cell>
        </row>
        <row r="6">
          <cell r="A6" t="str">
            <v>Alpine</v>
          </cell>
          <cell r="B6">
            <v>290174</v>
          </cell>
          <cell r="C6">
            <v>207360</v>
          </cell>
          <cell r="D6">
            <v>497534</v>
          </cell>
          <cell r="E6">
            <v>290174</v>
          </cell>
          <cell r="F6">
            <v>216036</v>
          </cell>
          <cell r="G6">
            <v>506210</v>
          </cell>
        </row>
        <row r="7">
          <cell r="A7" t="str">
            <v>Amador</v>
          </cell>
          <cell r="B7">
            <v>2204121</v>
          </cell>
          <cell r="C7">
            <v>605212</v>
          </cell>
          <cell r="D7">
            <v>2809333</v>
          </cell>
          <cell r="E7">
            <v>2239416</v>
          </cell>
          <cell r="F7">
            <v>617967</v>
          </cell>
          <cell r="G7">
            <v>2857382</v>
          </cell>
        </row>
        <row r="8">
          <cell r="A8" t="str">
            <v>Butte</v>
          </cell>
          <cell r="B8">
            <v>8011539</v>
          </cell>
          <cell r="C8">
            <v>2688135</v>
          </cell>
          <cell r="D8">
            <v>10699674</v>
          </cell>
          <cell r="E8">
            <v>8474711</v>
          </cell>
          <cell r="F8">
            <v>2791561</v>
          </cell>
          <cell r="G8">
            <v>11266272</v>
          </cell>
        </row>
        <row r="9">
          <cell r="A9" t="str">
            <v>Calaveras</v>
          </cell>
          <cell r="B9">
            <v>2020542</v>
          </cell>
          <cell r="C9">
            <v>688788</v>
          </cell>
          <cell r="D9">
            <v>2709330</v>
          </cell>
          <cell r="E9">
            <v>2190802</v>
          </cell>
          <cell r="F9">
            <v>798754</v>
          </cell>
          <cell r="G9">
            <v>2989556</v>
          </cell>
        </row>
        <row r="10">
          <cell r="A10" t="str">
            <v>Colusa</v>
          </cell>
          <cell r="B10">
            <v>1117307</v>
          </cell>
          <cell r="C10">
            <v>775979</v>
          </cell>
          <cell r="D10">
            <v>1893285</v>
          </cell>
          <cell r="E10">
            <v>1117307</v>
          </cell>
          <cell r="F10">
            <v>775979</v>
          </cell>
          <cell r="G10">
            <v>1893285</v>
          </cell>
        </row>
        <row r="11">
          <cell r="A11" t="str">
            <v>Contra Costa</v>
          </cell>
          <cell r="B11">
            <v>38028992</v>
          </cell>
          <cell r="C11">
            <v>12120556</v>
          </cell>
          <cell r="D11">
            <v>50149548</v>
          </cell>
          <cell r="E11">
            <v>38683228</v>
          </cell>
          <cell r="F11">
            <v>14772859</v>
          </cell>
          <cell r="G11">
            <v>53456087</v>
          </cell>
        </row>
        <row r="12">
          <cell r="A12" t="str">
            <v>Del Norte</v>
          </cell>
          <cell r="B12">
            <v>2234213</v>
          </cell>
          <cell r="C12">
            <v>921063</v>
          </cell>
          <cell r="D12">
            <v>3155276</v>
          </cell>
          <cell r="E12">
            <v>2234213</v>
          </cell>
          <cell r="F12">
            <v>1081331</v>
          </cell>
          <cell r="G12">
            <v>3315543</v>
          </cell>
        </row>
        <row r="13">
          <cell r="A13" t="str">
            <v>El Dorado</v>
          </cell>
          <cell r="B13">
            <v>6757143</v>
          </cell>
          <cell r="C13">
            <v>2038210</v>
          </cell>
          <cell r="D13">
            <v>8795353</v>
          </cell>
          <cell r="E13">
            <v>6829411</v>
          </cell>
          <cell r="F13">
            <v>2105499</v>
          </cell>
          <cell r="G13">
            <v>8934910</v>
          </cell>
        </row>
        <row r="14">
          <cell r="A14" t="str">
            <v>Fresno</v>
          </cell>
          <cell r="B14">
            <v>44438174</v>
          </cell>
          <cell r="C14">
            <v>13462072</v>
          </cell>
          <cell r="D14">
            <v>57900246</v>
          </cell>
          <cell r="E14">
            <v>44697488</v>
          </cell>
          <cell r="F14">
            <v>18174883</v>
          </cell>
          <cell r="G14">
            <v>62872371</v>
          </cell>
        </row>
        <row r="15">
          <cell r="A15" t="str">
            <v>Glenn</v>
          </cell>
          <cell r="B15">
            <v>1491152</v>
          </cell>
          <cell r="C15">
            <v>875561</v>
          </cell>
          <cell r="D15">
            <v>2366713</v>
          </cell>
          <cell r="E15">
            <v>1490423</v>
          </cell>
          <cell r="F15">
            <v>875561</v>
          </cell>
          <cell r="G15">
            <v>2365983</v>
          </cell>
        </row>
        <row r="16">
          <cell r="A16" t="str">
            <v>Humboldt</v>
          </cell>
          <cell r="B16">
            <v>5270010</v>
          </cell>
          <cell r="C16">
            <v>2201860</v>
          </cell>
          <cell r="D16">
            <v>7471870</v>
          </cell>
          <cell r="E16">
            <v>5273363</v>
          </cell>
          <cell r="F16">
            <v>2200512</v>
          </cell>
          <cell r="G16">
            <v>7473875</v>
          </cell>
        </row>
        <row r="17">
          <cell r="A17" t="str">
            <v>Imperial</v>
          </cell>
          <cell r="B17">
            <v>7216528</v>
          </cell>
          <cell r="C17">
            <v>3435981</v>
          </cell>
          <cell r="D17">
            <v>10652509</v>
          </cell>
          <cell r="E17">
            <v>7916528</v>
          </cell>
          <cell r="F17">
            <v>4300808</v>
          </cell>
          <cell r="G17">
            <v>12217336</v>
          </cell>
        </row>
        <row r="18">
          <cell r="A18" t="str">
            <v>Inyo</v>
          </cell>
          <cell r="B18">
            <v>1451356</v>
          </cell>
          <cell r="C18">
            <v>999896</v>
          </cell>
          <cell r="D18">
            <v>2451252</v>
          </cell>
          <cell r="E18">
            <v>1572150</v>
          </cell>
          <cell r="F18">
            <v>1004385</v>
          </cell>
          <cell r="G18">
            <v>2576535</v>
          </cell>
        </row>
        <row r="19">
          <cell r="A19" t="str">
            <v>Kern</v>
          </cell>
          <cell r="B19">
            <v>39245165</v>
          </cell>
          <cell r="C19">
            <v>7500791</v>
          </cell>
          <cell r="D19">
            <v>46745956</v>
          </cell>
          <cell r="E19">
            <v>41907346</v>
          </cell>
          <cell r="F19">
            <v>11161780</v>
          </cell>
          <cell r="G19">
            <v>53069126</v>
          </cell>
        </row>
        <row r="20">
          <cell r="A20" t="str">
            <v>Kings</v>
          </cell>
          <cell r="B20">
            <v>5738811</v>
          </cell>
          <cell r="C20">
            <v>2531177</v>
          </cell>
          <cell r="D20">
            <v>8269989</v>
          </cell>
          <cell r="E20">
            <v>5743982</v>
          </cell>
          <cell r="F20">
            <v>2911857</v>
          </cell>
          <cell r="G20">
            <v>8655839</v>
          </cell>
        </row>
        <row r="21">
          <cell r="A21" t="str">
            <v>Lake</v>
          </cell>
          <cell r="B21">
            <v>2447547</v>
          </cell>
          <cell r="C21">
            <v>1348207</v>
          </cell>
          <cell r="D21">
            <v>3795754</v>
          </cell>
          <cell r="E21">
            <v>2448150</v>
          </cell>
          <cell r="F21">
            <v>1350696</v>
          </cell>
          <cell r="G21">
            <v>3798846</v>
          </cell>
        </row>
        <row r="22">
          <cell r="A22" t="str">
            <v>Lassen</v>
          </cell>
          <cell r="B22">
            <v>2440386</v>
          </cell>
          <cell r="C22">
            <v>648534</v>
          </cell>
          <cell r="D22">
            <v>3088921</v>
          </cell>
          <cell r="E22">
            <v>2478403</v>
          </cell>
          <cell r="F22">
            <v>866221</v>
          </cell>
          <cell r="G22">
            <v>3344624</v>
          </cell>
        </row>
        <row r="23">
          <cell r="A23" t="str">
            <v>Los Angeles</v>
          </cell>
          <cell r="B23">
            <v>533320096</v>
          </cell>
          <cell r="C23">
            <v>94076138</v>
          </cell>
          <cell r="D23">
            <v>627396234</v>
          </cell>
          <cell r="E23">
            <v>548201584</v>
          </cell>
          <cell r="F23">
            <v>105115077</v>
          </cell>
          <cell r="G23">
            <v>653316661</v>
          </cell>
        </row>
        <row r="24">
          <cell r="A24" t="str">
            <v>Madera</v>
          </cell>
          <cell r="B24">
            <v>6984463</v>
          </cell>
          <cell r="C24">
            <v>1829993</v>
          </cell>
          <cell r="D24">
            <v>8814456</v>
          </cell>
          <cell r="E24">
            <v>6984463</v>
          </cell>
          <cell r="F24">
            <v>1829993</v>
          </cell>
          <cell r="G24">
            <v>8814456</v>
          </cell>
        </row>
        <row r="25">
          <cell r="A25" t="str">
            <v>Marin</v>
          </cell>
          <cell r="B25">
            <v>12296183</v>
          </cell>
          <cell r="C25">
            <v>4348960</v>
          </cell>
          <cell r="D25">
            <v>16645143</v>
          </cell>
          <cell r="E25">
            <v>12318200</v>
          </cell>
          <cell r="F25">
            <v>4349663</v>
          </cell>
          <cell r="G25">
            <v>16667863</v>
          </cell>
        </row>
        <row r="26">
          <cell r="A26" t="str">
            <v>Mariposa</v>
          </cell>
          <cell r="B26">
            <v>792771</v>
          </cell>
          <cell r="C26">
            <v>508953</v>
          </cell>
          <cell r="D26">
            <v>1301724</v>
          </cell>
          <cell r="E26">
            <v>792771</v>
          </cell>
          <cell r="F26">
            <v>514721</v>
          </cell>
          <cell r="G26">
            <v>1307492</v>
          </cell>
        </row>
        <row r="27">
          <cell r="A27" t="str">
            <v>Mendocino</v>
          </cell>
          <cell r="B27">
            <v>5205920</v>
          </cell>
          <cell r="C27">
            <v>940891</v>
          </cell>
          <cell r="D27">
            <v>6146811</v>
          </cell>
          <cell r="E27">
            <v>5209013</v>
          </cell>
          <cell r="F27">
            <v>963936</v>
          </cell>
          <cell r="G27">
            <v>6172949</v>
          </cell>
        </row>
        <row r="28">
          <cell r="A28" t="str">
            <v>Merced</v>
          </cell>
          <cell r="B28">
            <v>9387944</v>
          </cell>
          <cell r="C28">
            <v>4310650</v>
          </cell>
          <cell r="D28">
            <v>13698594</v>
          </cell>
          <cell r="E28">
            <v>9391294</v>
          </cell>
          <cell r="F28">
            <v>4566454</v>
          </cell>
          <cell r="G28">
            <v>13957748</v>
          </cell>
        </row>
        <row r="29">
          <cell r="A29" t="str">
            <v>Modoc</v>
          </cell>
          <cell r="B29">
            <v>758375</v>
          </cell>
          <cell r="C29">
            <v>561387</v>
          </cell>
          <cell r="D29">
            <v>1319762</v>
          </cell>
          <cell r="E29">
            <v>823549</v>
          </cell>
          <cell r="F29">
            <v>569334</v>
          </cell>
          <cell r="G29">
            <v>1392883</v>
          </cell>
        </row>
        <row r="30">
          <cell r="A30" t="str">
            <v>Mono</v>
          </cell>
          <cell r="B30">
            <v>1056770</v>
          </cell>
          <cell r="C30">
            <v>724888</v>
          </cell>
          <cell r="D30">
            <v>1781659</v>
          </cell>
          <cell r="E30">
            <v>1056770</v>
          </cell>
          <cell r="F30">
            <v>726890</v>
          </cell>
          <cell r="G30">
            <v>1783661</v>
          </cell>
        </row>
        <row r="31">
          <cell r="A31" t="str">
            <v>Monterey</v>
          </cell>
          <cell r="B31">
            <v>16202406</v>
          </cell>
          <cell r="C31">
            <v>5976382</v>
          </cell>
          <cell r="D31">
            <v>22178787</v>
          </cell>
          <cell r="E31">
            <v>16427590</v>
          </cell>
          <cell r="F31">
            <v>6198033</v>
          </cell>
          <cell r="G31">
            <v>22625623</v>
          </cell>
        </row>
        <row r="32">
          <cell r="A32" t="str">
            <v>Napa</v>
          </cell>
          <cell r="B32">
            <v>7756884</v>
          </cell>
          <cell r="C32">
            <v>1423244</v>
          </cell>
          <cell r="D32">
            <v>9180128</v>
          </cell>
          <cell r="E32">
            <v>7756884</v>
          </cell>
          <cell r="F32">
            <v>1583470</v>
          </cell>
          <cell r="G32">
            <v>9340354</v>
          </cell>
        </row>
        <row r="33">
          <cell r="A33" t="str">
            <v>Nevada</v>
          </cell>
          <cell r="B33">
            <v>5112060</v>
          </cell>
          <cell r="C33">
            <v>1554144</v>
          </cell>
          <cell r="D33">
            <v>6666204</v>
          </cell>
          <cell r="E33">
            <v>5187318</v>
          </cell>
          <cell r="F33">
            <v>1834528</v>
          </cell>
          <cell r="G33">
            <v>7021846</v>
          </cell>
        </row>
        <row r="34">
          <cell r="A34" t="str">
            <v>Orange</v>
          </cell>
          <cell r="B34">
            <v>146660224</v>
          </cell>
          <cell r="C34">
            <v>37156769</v>
          </cell>
          <cell r="D34">
            <v>183816993</v>
          </cell>
          <cell r="E34">
            <v>151754036</v>
          </cell>
          <cell r="F34">
            <v>47084503</v>
          </cell>
          <cell r="G34">
            <v>198838539</v>
          </cell>
        </row>
        <row r="35">
          <cell r="A35" t="str">
            <v>Placer</v>
          </cell>
          <cell r="B35">
            <v>12463100</v>
          </cell>
          <cell r="C35">
            <v>2927110</v>
          </cell>
          <cell r="D35">
            <v>15390210</v>
          </cell>
          <cell r="E35">
            <v>12719832</v>
          </cell>
          <cell r="F35">
            <v>3058510</v>
          </cell>
          <cell r="G35">
            <v>15778341</v>
          </cell>
        </row>
        <row r="36">
          <cell r="A36" t="str">
            <v>Plumas</v>
          </cell>
          <cell r="B36">
            <v>1161223</v>
          </cell>
          <cell r="C36">
            <v>820246</v>
          </cell>
          <cell r="D36">
            <v>1981469</v>
          </cell>
          <cell r="E36">
            <v>1161223</v>
          </cell>
          <cell r="F36">
            <v>1155945</v>
          </cell>
          <cell r="G36">
            <v>2317168</v>
          </cell>
        </row>
        <row r="37">
          <cell r="A37" t="str">
            <v>Riverside</v>
          </cell>
          <cell r="B37">
            <v>88521764</v>
          </cell>
          <cell r="C37">
            <v>23012526</v>
          </cell>
          <cell r="D37">
            <v>111534290</v>
          </cell>
          <cell r="E37">
            <v>94579820</v>
          </cell>
          <cell r="F37">
            <v>29767160</v>
          </cell>
          <cell r="G37">
            <v>124346980</v>
          </cell>
        </row>
        <row r="38">
          <cell r="A38" t="str">
            <v>Sacramento</v>
          </cell>
          <cell r="B38">
            <v>71876964</v>
          </cell>
          <cell r="C38">
            <v>12335650</v>
          </cell>
          <cell r="D38">
            <v>84212614</v>
          </cell>
          <cell r="E38">
            <v>72532240</v>
          </cell>
          <cell r="F38">
            <v>13622005</v>
          </cell>
          <cell r="G38">
            <v>86154245</v>
          </cell>
        </row>
        <row r="39">
          <cell r="A39" t="str">
            <v>San Benito</v>
          </cell>
          <cell r="B39">
            <v>2414823</v>
          </cell>
          <cell r="C39">
            <v>845607</v>
          </cell>
          <cell r="D39">
            <v>3260430</v>
          </cell>
          <cell r="E39">
            <v>2414823</v>
          </cell>
          <cell r="F39">
            <v>848407</v>
          </cell>
          <cell r="G39">
            <v>3263230</v>
          </cell>
        </row>
        <row r="40">
          <cell r="A40" t="str">
            <v>San Bernardino</v>
          </cell>
          <cell r="B40">
            <v>78458900</v>
          </cell>
          <cell r="C40">
            <v>21515322</v>
          </cell>
          <cell r="D40">
            <v>99974222</v>
          </cell>
          <cell r="E40">
            <v>80473690</v>
          </cell>
          <cell r="F40">
            <v>24388913</v>
          </cell>
          <cell r="G40">
            <v>104862603</v>
          </cell>
        </row>
        <row r="41">
          <cell r="A41" t="str">
            <v>San Diego</v>
          </cell>
          <cell r="B41">
            <v>134883956</v>
          </cell>
          <cell r="C41">
            <v>33349661</v>
          </cell>
          <cell r="D41">
            <v>168233617</v>
          </cell>
          <cell r="E41">
            <v>140022964</v>
          </cell>
          <cell r="F41">
            <v>36387830</v>
          </cell>
          <cell r="G41">
            <v>176410794</v>
          </cell>
        </row>
        <row r="42">
          <cell r="A42" t="str">
            <v>San Francisco</v>
          </cell>
          <cell r="B42">
            <v>57658817</v>
          </cell>
          <cell r="C42">
            <v>16229857</v>
          </cell>
          <cell r="D42">
            <v>73888674</v>
          </cell>
          <cell r="E42">
            <v>58665237</v>
          </cell>
          <cell r="F42">
            <v>19679042</v>
          </cell>
          <cell r="G42">
            <v>78344279</v>
          </cell>
        </row>
        <row r="43">
          <cell r="A43" t="str">
            <v>San Joaquin</v>
          </cell>
          <cell r="B43">
            <v>27597211</v>
          </cell>
          <cell r="C43">
            <v>5712381</v>
          </cell>
          <cell r="D43">
            <v>33309592</v>
          </cell>
          <cell r="E43">
            <v>28415757</v>
          </cell>
          <cell r="F43">
            <v>6936714</v>
          </cell>
          <cell r="G43">
            <v>35352471</v>
          </cell>
        </row>
        <row r="44">
          <cell r="A44" t="str">
            <v>San Luis Obispo</v>
          </cell>
          <cell r="B44">
            <v>12998333</v>
          </cell>
          <cell r="C44">
            <v>3572952</v>
          </cell>
          <cell r="D44">
            <v>16571285</v>
          </cell>
          <cell r="E44">
            <v>13451849</v>
          </cell>
          <cell r="F44">
            <v>4016500</v>
          </cell>
          <cell r="G44">
            <v>17468349</v>
          </cell>
        </row>
        <row r="45">
          <cell r="A45" t="str">
            <v>San Mateo</v>
          </cell>
          <cell r="B45">
            <v>33210585</v>
          </cell>
          <cell r="C45">
            <v>6706766</v>
          </cell>
          <cell r="D45">
            <v>39917351</v>
          </cell>
          <cell r="E45">
            <v>33210585</v>
          </cell>
          <cell r="F45">
            <v>7929682</v>
          </cell>
          <cell r="G45">
            <v>41140267</v>
          </cell>
        </row>
        <row r="46">
          <cell r="A46" t="str">
            <v>Santa Barbara</v>
          </cell>
          <cell r="B46">
            <v>21623136</v>
          </cell>
          <cell r="C46">
            <v>4005705</v>
          </cell>
          <cell r="D46">
            <v>25628841</v>
          </cell>
          <cell r="E46">
            <v>23113505</v>
          </cell>
          <cell r="F46">
            <v>4890899</v>
          </cell>
          <cell r="G46">
            <v>28004403</v>
          </cell>
        </row>
        <row r="47">
          <cell r="A47" t="str">
            <v>Santa Clara</v>
          </cell>
          <cell r="B47">
            <v>83969532</v>
          </cell>
          <cell r="C47">
            <v>14184751</v>
          </cell>
          <cell r="D47">
            <v>98154283</v>
          </cell>
          <cell r="E47">
            <v>86386340</v>
          </cell>
          <cell r="F47">
            <v>16474661</v>
          </cell>
          <cell r="G47">
            <v>102861001</v>
          </cell>
        </row>
        <row r="48">
          <cell r="A48" t="str">
            <v>Santa Cruz</v>
          </cell>
          <cell r="B48">
            <v>9838003</v>
          </cell>
          <cell r="C48">
            <v>1903976</v>
          </cell>
          <cell r="D48">
            <v>11741979</v>
          </cell>
          <cell r="E48">
            <v>10205373</v>
          </cell>
          <cell r="F48">
            <v>2097507</v>
          </cell>
          <cell r="G48">
            <v>12302879</v>
          </cell>
        </row>
        <row r="49">
          <cell r="A49" t="str">
            <v>Shasta</v>
          </cell>
          <cell r="B49">
            <v>10368051</v>
          </cell>
          <cell r="C49">
            <v>2692420</v>
          </cell>
          <cell r="D49">
            <v>13060471</v>
          </cell>
          <cell r="E49">
            <v>11970677</v>
          </cell>
          <cell r="F49">
            <v>3156292</v>
          </cell>
          <cell r="G49">
            <v>15126970</v>
          </cell>
        </row>
        <row r="50">
          <cell r="A50" t="str">
            <v>Sierra</v>
          </cell>
          <cell r="B50">
            <v>342181</v>
          </cell>
          <cell r="C50">
            <v>246199</v>
          </cell>
          <cell r="D50">
            <v>588380</v>
          </cell>
          <cell r="E50">
            <v>360351</v>
          </cell>
          <cell r="F50">
            <v>257983</v>
          </cell>
          <cell r="G50">
            <v>618334</v>
          </cell>
        </row>
        <row r="51">
          <cell r="A51" t="str">
            <v>Siskiyou</v>
          </cell>
          <cell r="B51">
            <v>3738475</v>
          </cell>
          <cell r="C51">
            <v>1139500</v>
          </cell>
          <cell r="D51">
            <v>4877975</v>
          </cell>
          <cell r="E51">
            <v>3922145</v>
          </cell>
          <cell r="F51">
            <v>1193615</v>
          </cell>
          <cell r="G51">
            <v>5115760</v>
          </cell>
        </row>
        <row r="52">
          <cell r="A52" t="str">
            <v>Solano</v>
          </cell>
          <cell r="B52">
            <v>19976931</v>
          </cell>
          <cell r="C52">
            <v>8325218</v>
          </cell>
          <cell r="D52">
            <v>28302149</v>
          </cell>
          <cell r="E52">
            <v>20321090</v>
          </cell>
          <cell r="F52">
            <v>8520454</v>
          </cell>
          <cell r="G52">
            <v>28841544</v>
          </cell>
        </row>
        <row r="53">
          <cell r="A53" t="str">
            <v>Sonoma</v>
          </cell>
          <cell r="B53">
            <v>20321968</v>
          </cell>
          <cell r="C53">
            <v>6210897</v>
          </cell>
          <cell r="D53">
            <v>26532865</v>
          </cell>
          <cell r="E53">
            <v>21281968</v>
          </cell>
          <cell r="F53">
            <v>6857375</v>
          </cell>
          <cell r="G53">
            <v>28139343</v>
          </cell>
        </row>
        <row r="54">
          <cell r="A54" t="str">
            <v>Stanislaus</v>
          </cell>
          <cell r="B54">
            <v>18166187</v>
          </cell>
          <cell r="C54">
            <v>2662694</v>
          </cell>
          <cell r="D54">
            <v>20828881</v>
          </cell>
          <cell r="E54">
            <v>18673888</v>
          </cell>
          <cell r="F54">
            <v>3792057</v>
          </cell>
          <cell r="G54">
            <v>22465945</v>
          </cell>
        </row>
        <row r="55">
          <cell r="A55" t="str">
            <v>Sutter</v>
          </cell>
          <cell r="B55">
            <v>4665879</v>
          </cell>
          <cell r="C55">
            <v>1172190</v>
          </cell>
          <cell r="D55">
            <v>5838069</v>
          </cell>
          <cell r="E55">
            <v>4780486</v>
          </cell>
          <cell r="F55">
            <v>1250513</v>
          </cell>
          <cell r="G55">
            <v>6030998</v>
          </cell>
        </row>
        <row r="56">
          <cell r="A56" t="str">
            <v>Tehama</v>
          </cell>
          <cell r="B56">
            <v>3242369</v>
          </cell>
          <cell r="C56">
            <v>950209</v>
          </cell>
          <cell r="D56">
            <v>4192578</v>
          </cell>
          <cell r="E56">
            <v>3242369</v>
          </cell>
          <cell r="F56">
            <v>1048996</v>
          </cell>
          <cell r="G56">
            <v>4291365</v>
          </cell>
        </row>
        <row r="57">
          <cell r="A57" t="str">
            <v>Trinity</v>
          </cell>
          <cell r="B57">
            <v>1125388</v>
          </cell>
          <cell r="C57">
            <v>357845</v>
          </cell>
          <cell r="D57">
            <v>1483233</v>
          </cell>
          <cell r="E57">
            <v>1145909</v>
          </cell>
          <cell r="F57">
            <v>373752</v>
          </cell>
          <cell r="G57">
            <v>1519660</v>
          </cell>
        </row>
        <row r="58">
          <cell r="A58" t="str">
            <v>Tulare</v>
          </cell>
          <cell r="B58">
            <v>16682001</v>
          </cell>
          <cell r="C58">
            <v>4782607</v>
          </cell>
          <cell r="D58">
            <v>21464608</v>
          </cell>
          <cell r="E58">
            <v>17409927</v>
          </cell>
          <cell r="F58">
            <v>6145702</v>
          </cell>
          <cell r="G58">
            <v>23555629</v>
          </cell>
        </row>
        <row r="59">
          <cell r="A59" t="str">
            <v>Tuolumne</v>
          </cell>
          <cell r="B59">
            <v>2785805</v>
          </cell>
          <cell r="C59">
            <v>793775</v>
          </cell>
          <cell r="D59">
            <v>3579581</v>
          </cell>
          <cell r="E59">
            <v>3050010</v>
          </cell>
          <cell r="F59">
            <v>933719</v>
          </cell>
          <cell r="G59">
            <v>3983729</v>
          </cell>
        </row>
        <row r="60">
          <cell r="A60" t="str">
            <v>Ventura</v>
          </cell>
          <cell r="B60">
            <v>29484950</v>
          </cell>
          <cell r="C60">
            <v>8653651</v>
          </cell>
          <cell r="D60">
            <v>38138601</v>
          </cell>
          <cell r="E60">
            <v>33067974</v>
          </cell>
          <cell r="F60">
            <v>10466196</v>
          </cell>
          <cell r="G60">
            <v>43534170</v>
          </cell>
        </row>
        <row r="61">
          <cell r="A61" t="str">
            <v>Yolo</v>
          </cell>
          <cell r="B61">
            <v>6978960</v>
          </cell>
          <cell r="C61">
            <v>2550555</v>
          </cell>
          <cell r="D61">
            <v>9529515</v>
          </cell>
          <cell r="E61">
            <v>7813930</v>
          </cell>
          <cell r="F61">
            <v>2962058</v>
          </cell>
          <cell r="G61">
            <v>10775988</v>
          </cell>
        </row>
        <row r="62">
          <cell r="A62" t="str">
            <v>Yuba</v>
          </cell>
          <cell r="B62">
            <v>3625993</v>
          </cell>
          <cell r="C62">
            <v>1088191</v>
          </cell>
          <cell r="D62">
            <v>4714184</v>
          </cell>
          <cell r="E62">
            <v>4017905</v>
          </cell>
          <cell r="F62">
            <v>1523641</v>
          </cell>
          <cell r="G62">
            <v>5541546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y Revise"/>
      <sheetName val="10R_1st Pass"/>
      <sheetName val="Revenue and Funding"/>
      <sheetName val="New Revenues"/>
      <sheetName val="Filings Detail"/>
      <sheetName val="Revenue Detail"/>
      <sheetName val="Filings Summary"/>
      <sheetName val="Revenue Summary"/>
      <sheetName val="First Paper"/>
      <sheetName val="Unlimited"/>
      <sheetName val="Limited 10K"/>
      <sheetName val="Marriage Dissolution"/>
      <sheetName val="Limited 10K to 25K"/>
      <sheetName val="GC 70626 Fees"/>
      <sheetName val="Motion Fees"/>
      <sheetName val="Probate Fees"/>
      <sheetName val="Limited 5K"/>
      <sheetName val="Family Law"/>
      <sheetName val="SMIF"/>
      <sheetName val="Telephonic Appearance"/>
      <sheetName val="Access EAF Dist"/>
      <sheetName val="TC145 Template 20140101"/>
      <sheetName val="Access TC-145 Calc Data13-14"/>
      <sheetName val="Access TEALE Data13-14"/>
      <sheetName val="Access TC-145 Calc Data12-13"/>
      <sheetName val="Access TEALE Data12-13"/>
      <sheetName val="Access TC-145 Calc Data11-12"/>
      <sheetName val="Access TEALE Data11-12"/>
      <sheetName val="Access TC-145 Calc Data10-11"/>
      <sheetName val="Access TEALE Data10-11"/>
      <sheetName val="Access TC-145 Calc Data09-10"/>
      <sheetName val="Access TEALE Data09-10"/>
      <sheetName val="Access TC-145 Calc Data08-09"/>
      <sheetName val="Access TEALE Data08-09"/>
      <sheetName val="Access TC-145 Calc Data07-08"/>
      <sheetName val="Access TEALE Data07-08"/>
      <sheetName val="Access TC-145 Calc Data06-07"/>
      <sheetName val="Access TEALE Data06-07"/>
      <sheetName val="Access TC-145 Calc Data05-06"/>
      <sheetName val="Access TEALE Data05-06"/>
    </sheetNames>
    <sheetDataSet>
      <sheetData sheetId="0"/>
      <sheetData sheetId="1"/>
      <sheetData sheetId="2"/>
      <sheetData sheetId="3"/>
      <sheetData sheetId="4">
        <row r="11">
          <cell r="DI11">
            <v>59.419943181818184</v>
          </cell>
        </row>
      </sheetData>
      <sheetData sheetId="5">
        <row r="219">
          <cell r="BM219">
            <v>95540409.713944405</v>
          </cell>
        </row>
      </sheetData>
      <sheetData sheetId="6">
        <row r="52">
          <cell r="DM52">
            <v>119352.43466666667</v>
          </cell>
        </row>
      </sheetData>
      <sheetData sheetId="7">
        <row r="47">
          <cell r="BY47">
            <v>257811074.56695035</v>
          </cell>
        </row>
      </sheetData>
      <sheetData sheetId="8">
        <row r="4">
          <cell r="N4" t="str">
            <v>Paid Filings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5">
          <cell r="M25">
            <v>308272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  <sheetName val="Macro1"/>
    </sheetNames>
    <sheetDataSet>
      <sheetData sheetId="0"/>
      <sheetData sheetId="1">
        <row r="76">
          <cell r="A76" t="str">
            <v>Recover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F_PCC list &amp; reduction"/>
      <sheetName val="Program Listing and Reducti (2)"/>
      <sheetName val="Program Listing and Reductions"/>
      <sheetName val="Mod Fund"/>
      <sheetName val="TCIF"/>
      <sheetName val="All Div - B1"/>
      <sheetName val="All Div - B2"/>
      <sheetName val="Combo Bo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Discontinue</v>
          </cell>
        </row>
        <row r="3">
          <cell r="A3" t="str">
            <v>Suspend</v>
          </cell>
        </row>
        <row r="4">
          <cell r="A4" t="str">
            <v>Partial</v>
          </cell>
        </row>
        <row r="5">
          <cell r="A5" t="str">
            <v>No Change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CTF 2009-10 2nd Turn (3)"/>
      <sheetName val="TCTF 2009-10 2nd Turn (2)"/>
      <sheetName val="TCTF 2009-10 2nd Turn"/>
      <sheetName val="FY 2008-09 Overview"/>
      <sheetName val="TEALE 2008"/>
      <sheetName val="TEALE 2008 (2)"/>
      <sheetName val="Account Descriptions"/>
      <sheetName val="Summary (2)"/>
      <sheetName val="Summary"/>
      <sheetName val="Sheet9"/>
      <sheetName val="FY 2008-09_Months"/>
      <sheetName val="TEALE 2006"/>
      <sheetName val="TEALE 2005"/>
      <sheetName val="Account Pvt Table"/>
      <sheetName val="Pvt Tbl 2"/>
      <sheetName val="Pvt Tbl"/>
      <sheetName val="Jeff_qryTC145B11 (2)"/>
      <sheetName val="Jeff_qryTC145B11"/>
      <sheetName val="New_Code_Section_and_TC_145_Row"/>
      <sheetName val="TC-145 Row_ID_Description"/>
      <sheetName val="TC-145 Template"/>
    </sheetNames>
    <sheetDataSet>
      <sheetData sheetId="0">
        <row r="10">
          <cell r="C10">
            <v>498600</v>
          </cell>
        </row>
      </sheetData>
      <sheetData sheetId="1"/>
      <sheetData sheetId="2"/>
      <sheetData sheetId="3"/>
      <sheetData sheetId="4">
        <row r="19">
          <cell r="B19">
            <v>30438790.829999998</v>
          </cell>
        </row>
      </sheetData>
      <sheetData sheetId="5">
        <row r="4">
          <cell r="A4">
            <v>131700</v>
          </cell>
        </row>
      </sheetData>
      <sheetData sheetId="6">
        <row r="3">
          <cell r="B3">
            <v>131700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W1" t="str">
            <v>Superior Court - Los Angeles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Report Template Example"/>
      <sheetName val="Report Template Instructions"/>
      <sheetName val="Report Template"/>
      <sheetName val="Report Template with comments"/>
      <sheetName val="Revision Crosswalk"/>
      <sheetName val="Schedule D Instructions"/>
      <sheetName val="Schedule D"/>
      <sheetName val="Schedule F Instructions"/>
      <sheetName val="Schedule F"/>
      <sheetName val="Certification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F1" t="str">
            <v>Madera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F678F-3B55-4661-93A9-7D04D449692C}">
  <dimension ref="A1:AO109"/>
  <sheetViews>
    <sheetView showGridLines="0" zoomScaleNormal="100" workbookViewId="0">
      <pane xSplit="2" ySplit="5" topLeftCell="F45" activePane="bottomRight" state="frozen"/>
      <selection pane="topRight" activeCell="C1" sqref="C1"/>
      <selection pane="bottomLeft" activeCell="A5" sqref="A5"/>
      <selection pane="bottomRight" activeCell="A65" sqref="A65"/>
    </sheetView>
  </sheetViews>
  <sheetFormatPr defaultColWidth="9.28515625" defaultRowHeight="15" x14ac:dyDescent="0.25"/>
  <cols>
    <col min="1" max="1" width="14.7109375" style="1" bestFit="1" customWidth="1"/>
    <col min="2" max="2" width="1.7109375" style="1" customWidth="1"/>
    <col min="3" max="3" width="14.7109375" style="1" customWidth="1"/>
    <col min="4" max="4" width="1.7109375" style="1" customWidth="1"/>
    <col min="5" max="8" width="14.7109375" style="1" customWidth="1"/>
    <col min="9" max="9" width="13.42578125" style="1" customWidth="1"/>
    <col min="10" max="10" width="1.7109375" style="1" customWidth="1"/>
    <col min="11" max="11" width="12.42578125" style="1" bestFit="1" customWidth="1"/>
    <col min="12" max="12" width="12.28515625" style="1" bestFit="1" customWidth="1"/>
    <col min="13" max="13" width="12.28515625" style="1" customWidth="1"/>
    <col min="14" max="15" width="12.5703125" style="1" customWidth="1"/>
    <col min="16" max="16" width="13.28515625" style="1" customWidth="1"/>
    <col min="17" max="17" width="1.7109375" style="1" customWidth="1"/>
    <col min="18" max="19" width="12.7109375" style="1" customWidth="1"/>
    <col min="20" max="20" width="14.7109375" style="1" bestFit="1" customWidth="1"/>
    <col min="21" max="21" width="14.5703125" style="1" customWidth="1"/>
    <col min="22" max="22" width="12.42578125" style="1" customWidth="1"/>
    <col min="23" max="23" width="14" style="1" customWidth="1"/>
    <col min="24" max="24" width="1.7109375" style="1" customWidth="1"/>
    <col min="25" max="25" width="14.7109375" style="1" customWidth="1"/>
    <col min="26" max="26" width="1.7109375" style="1" customWidth="1"/>
    <col min="27" max="27" width="12.5703125" style="1" bestFit="1" customWidth="1"/>
    <col min="28" max="28" width="15.5703125" style="1" customWidth="1"/>
    <col min="29" max="29" width="1.7109375" style="1" customWidth="1"/>
    <col min="30" max="30" width="15.5703125" style="1" customWidth="1"/>
    <col min="31" max="31" width="1.7109375" style="1" customWidth="1"/>
    <col min="32" max="32" width="13.7109375" style="1" customWidth="1"/>
    <col min="33" max="33" width="14.28515625" style="1" bestFit="1" customWidth="1"/>
    <col min="34" max="34" width="13.7109375" style="1" bestFit="1" customWidth="1"/>
    <col min="35" max="35" width="12.28515625" style="1" customWidth="1"/>
    <col min="36" max="36" width="13.5703125" style="1" bestFit="1" customWidth="1"/>
    <col min="37" max="37" width="15" style="1" customWidth="1"/>
    <col min="38" max="38" width="1.7109375" style="1" customWidth="1"/>
    <col min="39" max="39" width="15.7109375" style="1" customWidth="1"/>
    <col min="40" max="40" width="3.28515625" style="1" customWidth="1"/>
    <col min="41" max="41" width="13.42578125" style="1" bestFit="1" customWidth="1"/>
    <col min="42" max="16384" width="9.28515625" style="1"/>
  </cols>
  <sheetData>
    <row r="1" spans="1:39" ht="61.5" customHeight="1" x14ac:dyDescent="0.25">
      <c r="A1" s="67" t="s">
        <v>1</v>
      </c>
      <c r="C1" s="70" t="s">
        <v>157</v>
      </c>
      <c r="E1" s="71" t="s">
        <v>136</v>
      </c>
      <c r="F1" s="72"/>
      <c r="G1" s="72"/>
      <c r="H1" s="72"/>
      <c r="I1" s="73"/>
      <c r="K1" s="92" t="s">
        <v>106</v>
      </c>
      <c r="L1" s="93"/>
      <c r="M1" s="93"/>
      <c r="N1" s="93"/>
      <c r="O1" s="93"/>
      <c r="P1" s="94"/>
      <c r="R1" s="61" t="s">
        <v>138</v>
      </c>
      <c r="S1" s="62"/>
      <c r="T1" s="62"/>
      <c r="U1" s="62"/>
      <c r="V1" s="62"/>
      <c r="W1" s="63"/>
      <c r="Y1" s="82" t="s">
        <v>140</v>
      </c>
      <c r="AA1" s="83" t="s">
        <v>141</v>
      </c>
      <c r="AB1" s="84"/>
      <c r="AD1" s="82" t="s">
        <v>142</v>
      </c>
      <c r="AF1" s="86" t="s">
        <v>143</v>
      </c>
      <c r="AG1" s="87"/>
      <c r="AH1" s="87"/>
      <c r="AI1" s="87"/>
      <c r="AJ1" s="87"/>
      <c r="AK1" s="88"/>
      <c r="AM1" s="82" t="s">
        <v>144</v>
      </c>
    </row>
    <row r="2" spans="1:39" ht="21.75" customHeight="1" x14ac:dyDescent="0.25">
      <c r="A2" s="68"/>
      <c r="C2" s="70"/>
      <c r="E2" s="71" t="s">
        <v>98</v>
      </c>
      <c r="F2" s="72"/>
      <c r="G2" s="72"/>
      <c r="H2" s="72"/>
      <c r="I2" s="73"/>
      <c r="K2" s="78" t="s">
        <v>98</v>
      </c>
      <c r="L2" s="78"/>
      <c r="M2" s="78"/>
      <c r="N2" s="78"/>
      <c r="O2" s="78"/>
      <c r="P2" s="78"/>
      <c r="R2" s="64" t="s">
        <v>98</v>
      </c>
      <c r="S2" s="65"/>
      <c r="T2" s="65"/>
      <c r="U2" s="65"/>
      <c r="V2" s="65"/>
      <c r="W2" s="66"/>
      <c r="Y2" s="82"/>
      <c r="AA2" s="46" t="s">
        <v>99</v>
      </c>
      <c r="AB2" s="46" t="s">
        <v>99</v>
      </c>
      <c r="AD2" s="82"/>
      <c r="AF2" s="36" t="s">
        <v>100</v>
      </c>
      <c r="AG2" s="35" t="s">
        <v>101</v>
      </c>
      <c r="AH2" s="35" t="s">
        <v>117</v>
      </c>
      <c r="AI2" s="35" t="s">
        <v>117</v>
      </c>
      <c r="AJ2" s="35" t="s">
        <v>102</v>
      </c>
      <c r="AK2" s="95" t="s">
        <v>127</v>
      </c>
      <c r="AM2" s="82"/>
    </row>
    <row r="3" spans="1:39" ht="44.25" customHeight="1" x14ac:dyDescent="0.25">
      <c r="A3" s="68"/>
      <c r="C3" s="70"/>
      <c r="E3" s="74" t="s">
        <v>158</v>
      </c>
      <c r="F3" s="74" t="s">
        <v>155</v>
      </c>
      <c r="G3" s="89" t="s">
        <v>137</v>
      </c>
      <c r="H3" s="74" t="s">
        <v>176</v>
      </c>
      <c r="I3" s="91" t="s">
        <v>112</v>
      </c>
      <c r="K3" s="85" t="s">
        <v>81</v>
      </c>
      <c r="L3" s="90" t="s">
        <v>122</v>
      </c>
      <c r="M3" s="90" t="s">
        <v>119</v>
      </c>
      <c r="N3" s="85" t="s">
        <v>120</v>
      </c>
      <c r="O3" s="78" t="s">
        <v>154</v>
      </c>
      <c r="P3" s="85" t="s">
        <v>110</v>
      </c>
      <c r="R3" s="59" t="s">
        <v>85</v>
      </c>
      <c r="S3" s="59" t="s">
        <v>134</v>
      </c>
      <c r="T3" s="59" t="s">
        <v>113</v>
      </c>
      <c r="U3" s="76" t="s">
        <v>139</v>
      </c>
      <c r="V3" s="76" t="s">
        <v>153</v>
      </c>
      <c r="W3" s="77" t="s">
        <v>97</v>
      </c>
      <c r="Y3" s="82"/>
      <c r="AA3" s="81" t="s">
        <v>83</v>
      </c>
      <c r="AB3" s="81" t="s">
        <v>123</v>
      </c>
      <c r="AD3" s="82"/>
      <c r="AF3" s="79" t="s">
        <v>114</v>
      </c>
      <c r="AG3" s="79" t="s">
        <v>0</v>
      </c>
      <c r="AH3" s="79" t="s">
        <v>128</v>
      </c>
      <c r="AI3" s="79" t="s">
        <v>118</v>
      </c>
      <c r="AJ3" s="85" t="s">
        <v>161</v>
      </c>
      <c r="AK3" s="96"/>
      <c r="AM3" s="82"/>
    </row>
    <row r="4" spans="1:39" s="2" customFormat="1" ht="102" customHeight="1" x14ac:dyDescent="0.25">
      <c r="A4" s="68"/>
      <c r="C4" s="70"/>
      <c r="E4" s="75"/>
      <c r="F4" s="75"/>
      <c r="G4" s="89"/>
      <c r="H4" s="75"/>
      <c r="I4" s="91"/>
      <c r="K4" s="85"/>
      <c r="L4" s="90"/>
      <c r="M4" s="90"/>
      <c r="N4" s="85"/>
      <c r="O4" s="78"/>
      <c r="P4" s="85"/>
      <c r="R4" s="60"/>
      <c r="S4" s="60"/>
      <c r="T4" s="60"/>
      <c r="U4" s="76"/>
      <c r="V4" s="76"/>
      <c r="W4" s="77"/>
      <c r="Y4" s="82"/>
      <c r="AA4" s="81"/>
      <c r="AB4" s="81"/>
      <c r="AD4" s="82"/>
      <c r="AF4" s="80"/>
      <c r="AG4" s="80"/>
      <c r="AH4" s="80"/>
      <c r="AI4" s="80"/>
      <c r="AJ4" s="85"/>
      <c r="AK4" s="97"/>
      <c r="AM4" s="82"/>
    </row>
    <row r="5" spans="1:39" ht="19.5" customHeight="1" x14ac:dyDescent="0.25">
      <c r="A5" s="69"/>
      <c r="B5" s="3"/>
      <c r="C5" s="5" t="s">
        <v>2</v>
      </c>
      <c r="D5" s="3"/>
      <c r="E5" s="5" t="s">
        <v>3</v>
      </c>
      <c r="F5" s="5" t="s">
        <v>4</v>
      </c>
      <c r="G5" s="5" t="s">
        <v>5</v>
      </c>
      <c r="H5" s="5" t="s">
        <v>6</v>
      </c>
      <c r="I5" s="27" t="s">
        <v>170</v>
      </c>
      <c r="J5" s="3"/>
      <c r="K5" s="4" t="s">
        <v>8</v>
      </c>
      <c r="L5" s="5" t="s">
        <v>9</v>
      </c>
      <c r="M5" s="5" t="s">
        <v>103</v>
      </c>
      <c r="N5" s="5" t="s">
        <v>72</v>
      </c>
      <c r="O5" s="5" t="s">
        <v>135</v>
      </c>
      <c r="P5" s="5" t="s">
        <v>172</v>
      </c>
      <c r="Q5" s="3"/>
      <c r="R5" s="5" t="s">
        <v>69</v>
      </c>
      <c r="S5" s="5" t="s">
        <v>74</v>
      </c>
      <c r="T5" s="5" t="s">
        <v>86</v>
      </c>
      <c r="U5" s="5" t="s">
        <v>75</v>
      </c>
      <c r="V5" s="4" t="s">
        <v>82</v>
      </c>
      <c r="W5" s="28" t="s">
        <v>169</v>
      </c>
      <c r="X5" s="3"/>
      <c r="Y5" s="5" t="s">
        <v>171</v>
      </c>
      <c r="Z5" s="3"/>
      <c r="AA5" s="5" t="s">
        <v>165</v>
      </c>
      <c r="AB5" s="5" t="s">
        <v>132</v>
      </c>
      <c r="AC5" s="3"/>
      <c r="AD5" s="5" t="s">
        <v>173</v>
      </c>
      <c r="AE5" s="3"/>
      <c r="AF5" s="5" t="s">
        <v>129</v>
      </c>
      <c r="AG5" s="5" t="s">
        <v>88</v>
      </c>
      <c r="AH5" s="5" t="s">
        <v>89</v>
      </c>
      <c r="AI5" s="5" t="s">
        <v>133</v>
      </c>
      <c r="AJ5" s="4" t="s">
        <v>90</v>
      </c>
      <c r="AK5" s="26" t="s">
        <v>174</v>
      </c>
      <c r="AL5" s="3"/>
      <c r="AM5" s="4" t="s">
        <v>175</v>
      </c>
    </row>
    <row r="6" spans="1:39" x14ac:dyDescent="0.25">
      <c r="A6" s="7" t="s">
        <v>10</v>
      </c>
      <c r="B6" s="9"/>
      <c r="C6" s="11">
        <v>88991670.223059982</v>
      </c>
      <c r="D6" s="9"/>
      <c r="E6" s="12">
        <v>2104111</v>
      </c>
      <c r="F6" s="12"/>
      <c r="G6" s="12">
        <v>1002907.6433000002</v>
      </c>
      <c r="H6" s="12">
        <v>-4324869.5407480728</v>
      </c>
      <c r="I6" s="21">
        <f t="shared" ref="I6:I37" si="0">SUM(E6:H6)</f>
        <v>-1217850.8974480727</v>
      </c>
      <c r="J6" s="9"/>
      <c r="K6" s="12">
        <v>0</v>
      </c>
      <c r="L6" s="12">
        <v>143034.34</v>
      </c>
      <c r="M6" s="12"/>
      <c r="N6" s="12"/>
      <c r="O6" s="12"/>
      <c r="P6" s="21">
        <f>SUM(K6:O6)</f>
        <v>143034.34</v>
      </c>
      <c r="Q6" s="9"/>
      <c r="R6" s="12">
        <f>'WF Allocation - Attachment B'!AA5</f>
        <v>0</v>
      </c>
      <c r="S6" s="12">
        <f>'WF Allocation - Attachment B'!AC5</f>
        <v>88.006910025705736</v>
      </c>
      <c r="T6" s="12"/>
      <c r="U6" s="12">
        <v>0</v>
      </c>
      <c r="V6" s="12">
        <v>0</v>
      </c>
      <c r="W6" s="21">
        <f>SUM(R6:V6)</f>
        <v>88.006910025705736</v>
      </c>
      <c r="X6" s="9"/>
      <c r="Y6" s="8">
        <f t="shared" ref="Y6:Y37" si="1">C6+I6+P6+W6</f>
        <v>87916941.672521934</v>
      </c>
      <c r="Z6" s="9"/>
      <c r="AA6" s="11">
        <v>3102046</v>
      </c>
      <c r="AB6" s="11"/>
      <c r="AC6" s="9"/>
      <c r="AD6" s="8">
        <f t="shared" ref="AD6:AD37" si="2">Y6+SUM(AA6:AB6)</f>
        <v>91018987.672521934</v>
      </c>
      <c r="AE6" s="9"/>
      <c r="AF6" s="12">
        <v>424792</v>
      </c>
      <c r="AG6" s="12">
        <v>1017456.1649012864</v>
      </c>
      <c r="AH6" s="12">
        <v>5712353.8298731428</v>
      </c>
      <c r="AI6" s="12">
        <v>179839.59870666667</v>
      </c>
      <c r="AJ6" s="12"/>
      <c r="AK6" s="21">
        <f>SUM(AF6:AJ6)</f>
        <v>7334441.5934810955</v>
      </c>
      <c r="AL6" s="9"/>
      <c r="AM6" s="10">
        <f>AD6+AK6</f>
        <v>98353429.266003028</v>
      </c>
    </row>
    <row r="7" spans="1:39" x14ac:dyDescent="0.25">
      <c r="A7" s="7" t="s">
        <v>11</v>
      </c>
      <c r="B7" s="9"/>
      <c r="C7" s="11">
        <v>838968.02406565007</v>
      </c>
      <c r="D7" s="9"/>
      <c r="E7" s="12">
        <v>21282</v>
      </c>
      <c r="F7" s="12"/>
      <c r="G7" s="12">
        <v>22530.267750000003</v>
      </c>
      <c r="H7" s="12">
        <v>0</v>
      </c>
      <c r="I7" s="21">
        <f t="shared" si="0"/>
        <v>43812.267749999999</v>
      </c>
      <c r="J7" s="9"/>
      <c r="K7" s="12">
        <v>0</v>
      </c>
      <c r="L7" s="12">
        <v>0</v>
      </c>
      <c r="M7" s="12"/>
      <c r="N7" s="12"/>
      <c r="O7" s="12"/>
      <c r="P7" s="21">
        <f t="shared" ref="P7:P63" si="3">SUM(K7:O7)</f>
        <v>0</v>
      </c>
      <c r="Q7" s="9"/>
      <c r="R7" s="12">
        <f>'WF Allocation - Attachment B'!AA6</f>
        <v>25585.217568940367</v>
      </c>
      <c r="S7" s="12">
        <f>'WF Allocation - Attachment B'!AC6</f>
        <v>0</v>
      </c>
      <c r="T7" s="12"/>
      <c r="U7" s="12">
        <v>0</v>
      </c>
      <c r="V7" s="12">
        <v>0</v>
      </c>
      <c r="W7" s="21">
        <f t="shared" ref="W7:W64" si="4">SUM(R7:V7)</f>
        <v>25585.217568940367</v>
      </c>
      <c r="X7" s="9"/>
      <c r="Y7" s="8">
        <f t="shared" si="1"/>
        <v>908365.50938459043</v>
      </c>
      <c r="Z7" s="9"/>
      <c r="AA7" s="11">
        <v>20340</v>
      </c>
      <c r="AB7" s="11"/>
      <c r="AC7" s="9"/>
      <c r="AD7" s="8">
        <f t="shared" si="2"/>
        <v>928705.50938459043</v>
      </c>
      <c r="AE7" s="9"/>
      <c r="AF7" s="12">
        <v>2034</v>
      </c>
      <c r="AG7" s="12">
        <v>34710.990615409602</v>
      </c>
      <c r="AH7" s="12">
        <v>30.012136733942352</v>
      </c>
      <c r="AI7" s="12">
        <v>0</v>
      </c>
      <c r="AJ7" s="12"/>
      <c r="AK7" s="21">
        <f t="shared" ref="AK7:AK37" si="5">SUM(AF7:AJ7)</f>
        <v>36775.002752143548</v>
      </c>
      <c r="AL7" s="9"/>
      <c r="AM7" s="10">
        <f t="shared" ref="AM7:AM64" si="6">AD7+AK7</f>
        <v>965480.51213673397</v>
      </c>
    </row>
    <row r="8" spans="1:39" x14ac:dyDescent="0.25">
      <c r="A8" s="7" t="s">
        <v>12</v>
      </c>
      <c r="B8" s="9"/>
      <c r="C8" s="11">
        <v>4093209.5423393101</v>
      </c>
      <c r="D8" s="9"/>
      <c r="E8" s="12">
        <v>62182</v>
      </c>
      <c r="F8" s="12"/>
      <c r="G8" s="12">
        <v>191071.05344400002</v>
      </c>
      <c r="H8" s="12">
        <v>-167223.35904181658</v>
      </c>
      <c r="I8" s="21">
        <f t="shared" si="0"/>
        <v>86029.694402183435</v>
      </c>
      <c r="J8" s="9"/>
      <c r="K8" s="12">
        <v>5790</v>
      </c>
      <c r="L8" s="12">
        <v>6471.13</v>
      </c>
      <c r="M8" s="12"/>
      <c r="N8" s="12"/>
      <c r="O8" s="12"/>
      <c r="P8" s="21">
        <f t="shared" si="3"/>
        <v>12261.130000000001</v>
      </c>
      <c r="Q8" s="9"/>
      <c r="R8" s="12">
        <f>'WF Allocation - Attachment B'!AA7</f>
        <v>0</v>
      </c>
      <c r="S8" s="12">
        <f>'WF Allocation - Attachment B'!AC7</f>
        <v>4.2972894947588749</v>
      </c>
      <c r="T8" s="12"/>
      <c r="U8" s="12">
        <v>0</v>
      </c>
      <c r="V8" s="12">
        <v>0</v>
      </c>
      <c r="W8" s="21">
        <f t="shared" si="4"/>
        <v>4.2972894947588749</v>
      </c>
      <c r="X8" s="9"/>
      <c r="Y8" s="8">
        <f t="shared" si="1"/>
        <v>4191504.6640309882</v>
      </c>
      <c r="Z8" s="9"/>
      <c r="AA8" s="11">
        <v>51756</v>
      </c>
      <c r="AB8" s="11"/>
      <c r="AC8" s="9"/>
      <c r="AD8" s="8">
        <f t="shared" si="2"/>
        <v>4243260.6640309878</v>
      </c>
      <c r="AE8" s="9"/>
      <c r="AF8" s="12">
        <v>11006</v>
      </c>
      <c r="AG8" s="12">
        <v>57922.38080420225</v>
      </c>
      <c r="AH8" s="12">
        <v>65954.823281189136</v>
      </c>
      <c r="AI8" s="12">
        <v>0</v>
      </c>
      <c r="AJ8" s="12"/>
      <c r="AK8" s="21">
        <f t="shared" si="5"/>
        <v>134883.20408539139</v>
      </c>
      <c r="AL8" s="9"/>
      <c r="AM8" s="10">
        <f t="shared" si="6"/>
        <v>4378143.8681163788</v>
      </c>
    </row>
    <row r="9" spans="1:39" x14ac:dyDescent="0.25">
      <c r="A9" s="7" t="s">
        <v>13</v>
      </c>
      <c r="B9" s="9"/>
      <c r="C9" s="11">
        <v>14018568.524182523</v>
      </c>
      <c r="D9" s="9"/>
      <c r="E9" s="12">
        <v>273524</v>
      </c>
      <c r="F9" s="12"/>
      <c r="G9" s="12">
        <v>415925.01840000006</v>
      </c>
      <c r="H9" s="12">
        <v>-583709.96346897073</v>
      </c>
      <c r="I9" s="21">
        <f t="shared" si="0"/>
        <v>105739.05493102933</v>
      </c>
      <c r="J9" s="9"/>
      <c r="K9" s="12">
        <v>15210</v>
      </c>
      <c r="L9" s="12">
        <v>164679.16</v>
      </c>
      <c r="M9" s="12"/>
      <c r="N9" s="12"/>
      <c r="O9" s="12"/>
      <c r="P9" s="21">
        <f t="shared" si="3"/>
        <v>179889.16</v>
      </c>
      <c r="Q9" s="9"/>
      <c r="R9" s="12">
        <f>'WF Allocation - Attachment B'!AA8</f>
        <v>0</v>
      </c>
      <c r="S9" s="12">
        <f>'WF Allocation - Attachment B'!AC8</f>
        <v>13.638988290960881</v>
      </c>
      <c r="T9" s="12"/>
      <c r="U9" s="12">
        <v>0</v>
      </c>
      <c r="V9" s="12">
        <v>0</v>
      </c>
      <c r="W9" s="21">
        <f t="shared" si="4"/>
        <v>13.638988290960881</v>
      </c>
      <c r="X9" s="9"/>
      <c r="Y9" s="8">
        <f t="shared" si="1"/>
        <v>14304210.378101844</v>
      </c>
      <c r="Z9" s="9"/>
      <c r="AA9" s="11">
        <v>124077</v>
      </c>
      <c r="AB9" s="11"/>
      <c r="AC9" s="9"/>
      <c r="AD9" s="8">
        <f t="shared" si="2"/>
        <v>14428287.378101844</v>
      </c>
      <c r="AE9" s="9"/>
      <c r="AF9" s="12">
        <v>59332</v>
      </c>
      <c r="AG9" s="12">
        <v>155943.13477592371</v>
      </c>
      <c r="AH9" s="12">
        <v>266351.16245803516</v>
      </c>
      <c r="AI9" s="12">
        <v>0</v>
      </c>
      <c r="AJ9" s="12"/>
      <c r="AK9" s="21">
        <f t="shared" si="5"/>
        <v>481626.29723395885</v>
      </c>
      <c r="AL9" s="9"/>
      <c r="AM9" s="10">
        <f t="shared" si="6"/>
        <v>14909913.675335804</v>
      </c>
    </row>
    <row r="10" spans="1:39" x14ac:dyDescent="0.25">
      <c r="A10" s="7" t="s">
        <v>14</v>
      </c>
      <c r="B10" s="9"/>
      <c r="C10" s="11">
        <v>3269571.6653515487</v>
      </c>
      <c r="D10" s="9"/>
      <c r="E10" s="12">
        <v>58645</v>
      </c>
      <c r="F10" s="12"/>
      <c r="G10" s="12">
        <v>14809.484725000053</v>
      </c>
      <c r="H10" s="12">
        <v>-111187.19771571792</v>
      </c>
      <c r="I10" s="21">
        <f t="shared" si="0"/>
        <v>-37732.712990717875</v>
      </c>
      <c r="J10" s="9"/>
      <c r="K10" s="12">
        <v>791.24</v>
      </c>
      <c r="L10" s="12">
        <v>8925.7000000000007</v>
      </c>
      <c r="M10" s="12"/>
      <c r="N10" s="12"/>
      <c r="O10" s="12"/>
      <c r="P10" s="21">
        <f t="shared" si="3"/>
        <v>9716.94</v>
      </c>
      <c r="Q10" s="9"/>
      <c r="R10" s="12">
        <f>'WF Allocation - Attachment B'!AA9</f>
        <v>0</v>
      </c>
      <c r="S10" s="12">
        <f>'WF Allocation - Attachment B'!AC9</f>
        <v>3.2829188407431222</v>
      </c>
      <c r="T10" s="12"/>
      <c r="U10" s="12">
        <v>0</v>
      </c>
      <c r="V10" s="12">
        <v>0</v>
      </c>
      <c r="W10" s="21">
        <f t="shared" si="4"/>
        <v>3.2829188407431222</v>
      </c>
      <c r="X10" s="9"/>
      <c r="Y10" s="8">
        <f t="shared" si="1"/>
        <v>3241559.1752796713</v>
      </c>
      <c r="Z10" s="9"/>
      <c r="AA10" s="11">
        <v>50506</v>
      </c>
      <c r="AB10" s="11"/>
      <c r="AC10" s="9"/>
      <c r="AD10" s="8">
        <f t="shared" si="2"/>
        <v>3292065.1752796713</v>
      </c>
      <c r="AE10" s="9"/>
      <c r="AF10" s="12">
        <v>18652</v>
      </c>
      <c r="AG10" s="12">
        <v>60856.135877789566</v>
      </c>
      <c r="AH10" s="12">
        <v>63271.167972435782</v>
      </c>
      <c r="AI10" s="12">
        <v>0</v>
      </c>
      <c r="AJ10" s="12"/>
      <c r="AK10" s="21">
        <f t="shared" si="5"/>
        <v>142779.30385022535</v>
      </c>
      <c r="AL10" s="9"/>
      <c r="AM10" s="10">
        <f t="shared" si="6"/>
        <v>3434844.4791298965</v>
      </c>
    </row>
    <row r="11" spans="1:39" x14ac:dyDescent="0.25">
      <c r="A11" s="7" t="s">
        <v>15</v>
      </c>
      <c r="B11" s="9"/>
      <c r="C11" s="11">
        <v>2362972.3616894069</v>
      </c>
      <c r="D11" s="9"/>
      <c r="E11" s="12">
        <v>48701</v>
      </c>
      <c r="F11" s="12"/>
      <c r="G11" s="12">
        <v>28829.763300000002</v>
      </c>
      <c r="H11" s="12">
        <v>-94059.086551838831</v>
      </c>
      <c r="I11" s="21">
        <f t="shared" si="0"/>
        <v>-16528.323251838825</v>
      </c>
      <c r="J11" s="9"/>
      <c r="K11" s="12">
        <v>0</v>
      </c>
      <c r="L11" s="12">
        <v>8033.13</v>
      </c>
      <c r="M11" s="12"/>
      <c r="N11" s="12"/>
      <c r="O11" s="12"/>
      <c r="P11" s="21">
        <f t="shared" si="3"/>
        <v>8033.13</v>
      </c>
      <c r="Q11" s="9"/>
      <c r="R11" s="12">
        <f>'WF Allocation - Attachment B'!AA10</f>
        <v>0</v>
      </c>
      <c r="S11" s="12">
        <f>'WF Allocation - Attachment B'!AC10</f>
        <v>2.442703312867434</v>
      </c>
      <c r="T11" s="12"/>
      <c r="U11" s="12">
        <v>0</v>
      </c>
      <c r="V11" s="12">
        <v>0</v>
      </c>
      <c r="W11" s="21">
        <f t="shared" si="4"/>
        <v>2.442703312867434</v>
      </c>
      <c r="X11" s="9"/>
      <c r="Y11" s="8">
        <f t="shared" si="1"/>
        <v>2354479.6111408807</v>
      </c>
      <c r="Z11" s="9"/>
      <c r="AA11" s="11">
        <v>24773</v>
      </c>
      <c r="AB11" s="11"/>
      <c r="AC11" s="9"/>
      <c r="AD11" s="8">
        <f t="shared" si="2"/>
        <v>2379252.6111408807</v>
      </c>
      <c r="AE11" s="9"/>
      <c r="AF11" s="12">
        <v>13708</v>
      </c>
      <c r="AG11" s="12">
        <v>46982.382706798824</v>
      </c>
      <c r="AH11" s="12">
        <v>131109.17613399183</v>
      </c>
      <c r="AI11" s="12">
        <v>0</v>
      </c>
      <c r="AJ11" s="12"/>
      <c r="AK11" s="21">
        <f t="shared" si="5"/>
        <v>191799.55884079065</v>
      </c>
      <c r="AL11" s="9"/>
      <c r="AM11" s="10">
        <f t="shared" si="6"/>
        <v>2571052.1699816715</v>
      </c>
    </row>
    <row r="12" spans="1:39" x14ac:dyDescent="0.25">
      <c r="A12" s="7" t="s">
        <v>16</v>
      </c>
      <c r="B12" s="9"/>
      <c r="C12" s="11">
        <v>50377375.847615287</v>
      </c>
      <c r="D12" s="9"/>
      <c r="E12" s="12">
        <v>1132213</v>
      </c>
      <c r="F12" s="12"/>
      <c r="G12" s="12">
        <v>-309097.11710000015</v>
      </c>
      <c r="H12" s="12">
        <v>-1738845.9929553482</v>
      </c>
      <c r="I12" s="21">
        <f t="shared" si="0"/>
        <v>-915730.11005534837</v>
      </c>
      <c r="J12" s="9"/>
      <c r="K12" s="12">
        <v>0</v>
      </c>
      <c r="L12" s="12">
        <v>41504.5</v>
      </c>
      <c r="M12" s="12"/>
      <c r="N12" s="12"/>
      <c r="O12" s="12"/>
      <c r="P12" s="21">
        <f t="shared" si="3"/>
        <v>41504.5</v>
      </c>
      <c r="Q12" s="9"/>
      <c r="R12" s="12">
        <f>'WF Allocation - Attachment B'!AA11</f>
        <v>0</v>
      </c>
      <c r="S12" s="12">
        <f>'WF Allocation - Attachment B'!AC11</f>
        <v>51.34125500688662</v>
      </c>
      <c r="T12" s="12"/>
      <c r="U12" s="12">
        <v>0</v>
      </c>
      <c r="V12" s="12">
        <v>0</v>
      </c>
      <c r="W12" s="21">
        <f t="shared" si="4"/>
        <v>51.34125500688662</v>
      </c>
      <c r="X12" s="9"/>
      <c r="Y12" s="8">
        <f t="shared" si="1"/>
        <v>49503201.578814946</v>
      </c>
      <c r="Z12" s="9"/>
      <c r="AA12" s="11">
        <v>1396191</v>
      </c>
      <c r="AB12" s="11"/>
      <c r="AC12" s="9"/>
      <c r="AD12" s="8">
        <f t="shared" si="2"/>
        <v>50899392.578814946</v>
      </c>
      <c r="AE12" s="9"/>
      <c r="AF12" s="12">
        <v>218186</v>
      </c>
      <c r="AG12" s="12">
        <v>722449.49131088948</v>
      </c>
      <c r="AH12" s="12">
        <v>3070352.6454211078</v>
      </c>
      <c r="AI12" s="12">
        <v>8045.4945000000043</v>
      </c>
      <c r="AJ12" s="12"/>
      <c r="AK12" s="21">
        <f t="shared" si="5"/>
        <v>4019033.6312319972</v>
      </c>
      <c r="AL12" s="9"/>
      <c r="AM12" s="10">
        <f t="shared" si="6"/>
        <v>54918426.210046947</v>
      </c>
    </row>
    <row r="13" spans="1:39" x14ac:dyDescent="0.25">
      <c r="A13" s="7" t="s">
        <v>17</v>
      </c>
      <c r="B13" s="9"/>
      <c r="C13" s="11">
        <v>3647003.5302222902</v>
      </c>
      <c r="D13" s="9"/>
      <c r="E13" s="12">
        <v>69702</v>
      </c>
      <c r="F13" s="12"/>
      <c r="G13" s="12">
        <v>109148.17875000006</v>
      </c>
      <c r="H13" s="12">
        <v>-138332.61094449257</v>
      </c>
      <c r="I13" s="21">
        <f t="shared" si="0"/>
        <v>40517.567805507511</v>
      </c>
      <c r="J13" s="9"/>
      <c r="K13" s="12">
        <v>0</v>
      </c>
      <c r="L13" s="12">
        <v>19190.25</v>
      </c>
      <c r="M13" s="12"/>
      <c r="N13" s="12"/>
      <c r="O13" s="12"/>
      <c r="P13" s="21">
        <f t="shared" si="3"/>
        <v>19190.25</v>
      </c>
      <c r="Q13" s="9"/>
      <c r="R13" s="12">
        <f>'WF Allocation - Attachment B'!AA12</f>
        <v>0</v>
      </c>
      <c r="S13" s="12">
        <f>'WF Allocation - Attachment B'!AC12</f>
        <v>4.4612068597237098</v>
      </c>
      <c r="T13" s="12"/>
      <c r="U13" s="12">
        <v>0</v>
      </c>
      <c r="V13" s="12">
        <v>0</v>
      </c>
      <c r="W13" s="21">
        <f t="shared" si="4"/>
        <v>4.4612068597237098</v>
      </c>
      <c r="X13" s="9"/>
      <c r="Y13" s="8">
        <f t="shared" si="1"/>
        <v>3706715.8092346578</v>
      </c>
      <c r="Z13" s="9"/>
      <c r="AA13" s="11">
        <v>94130</v>
      </c>
      <c r="AB13" s="11"/>
      <c r="AC13" s="9"/>
      <c r="AD13" s="8">
        <f t="shared" si="2"/>
        <v>3800845.8092346578</v>
      </c>
      <c r="AE13" s="9"/>
      <c r="AF13" s="12">
        <v>11208</v>
      </c>
      <c r="AG13" s="12">
        <v>50172.60296185968</v>
      </c>
      <c r="AH13" s="12">
        <v>41806.41920177568</v>
      </c>
      <c r="AI13" s="12">
        <v>0</v>
      </c>
      <c r="AJ13" s="12"/>
      <c r="AK13" s="21">
        <f t="shared" si="5"/>
        <v>103187.02216363535</v>
      </c>
      <c r="AL13" s="9"/>
      <c r="AM13" s="10">
        <f t="shared" si="6"/>
        <v>3904032.8313982934</v>
      </c>
    </row>
    <row r="14" spans="1:39" x14ac:dyDescent="0.25">
      <c r="A14" s="7" t="s">
        <v>18</v>
      </c>
      <c r="B14" s="9"/>
      <c r="C14" s="11">
        <v>9042277.7625706531</v>
      </c>
      <c r="D14" s="9"/>
      <c r="E14" s="12">
        <v>186535</v>
      </c>
      <c r="F14" s="12"/>
      <c r="G14" s="12">
        <v>143534.6422210001</v>
      </c>
      <c r="H14" s="12">
        <v>-320823.7393388765</v>
      </c>
      <c r="I14" s="21">
        <f t="shared" si="0"/>
        <v>9245.9028821235988</v>
      </c>
      <c r="J14" s="9"/>
      <c r="K14" s="12">
        <v>24418</v>
      </c>
      <c r="L14" s="12">
        <v>45521.07</v>
      </c>
      <c r="M14" s="12"/>
      <c r="N14" s="12"/>
      <c r="O14" s="12"/>
      <c r="P14" s="21">
        <f t="shared" si="3"/>
        <v>69939.070000000007</v>
      </c>
      <c r="Q14" s="9"/>
      <c r="R14" s="12">
        <f>'WF Allocation - Attachment B'!AA13</f>
        <v>0</v>
      </c>
      <c r="S14" s="12">
        <f>'WF Allocation - Attachment B'!AC13</f>
        <v>9.4726580044418878</v>
      </c>
      <c r="T14" s="12"/>
      <c r="U14" s="12">
        <v>0</v>
      </c>
      <c r="V14" s="12">
        <v>0</v>
      </c>
      <c r="W14" s="21">
        <f t="shared" si="4"/>
        <v>9.4726580044418878</v>
      </c>
      <c r="X14" s="9"/>
      <c r="Y14" s="8">
        <f t="shared" si="1"/>
        <v>9121472.2081107814</v>
      </c>
      <c r="Z14" s="9"/>
      <c r="AA14" s="11">
        <v>213120</v>
      </c>
      <c r="AB14" s="11"/>
      <c r="AC14" s="9"/>
      <c r="AD14" s="8">
        <f t="shared" si="2"/>
        <v>9334592.2081107814</v>
      </c>
      <c r="AE14" s="9"/>
      <c r="AF14" s="12">
        <v>54374</v>
      </c>
      <c r="AG14" s="12">
        <v>147338.34055785526</v>
      </c>
      <c r="AH14" s="12">
        <v>244967.37607331359</v>
      </c>
      <c r="AI14" s="12">
        <v>0</v>
      </c>
      <c r="AJ14" s="12"/>
      <c r="AK14" s="21">
        <f t="shared" si="5"/>
        <v>446679.71663116885</v>
      </c>
      <c r="AL14" s="9"/>
      <c r="AM14" s="10">
        <f t="shared" si="6"/>
        <v>9781271.9247419499</v>
      </c>
    </row>
    <row r="15" spans="1:39" x14ac:dyDescent="0.25">
      <c r="A15" s="7" t="s">
        <v>19</v>
      </c>
      <c r="B15" s="9"/>
      <c r="C15" s="11">
        <v>59887765.38987352</v>
      </c>
      <c r="D15" s="9"/>
      <c r="E15" s="12">
        <v>1211523</v>
      </c>
      <c r="F15" s="12"/>
      <c r="G15" s="12">
        <v>1417502.7547000006</v>
      </c>
      <c r="H15" s="12">
        <v>-3029032.8477046117</v>
      </c>
      <c r="I15" s="21">
        <f t="shared" si="0"/>
        <v>-400007.09300461132</v>
      </c>
      <c r="J15" s="9"/>
      <c r="K15" s="12">
        <v>75930</v>
      </c>
      <c r="L15" s="12">
        <v>244117.89</v>
      </c>
      <c r="M15" s="12"/>
      <c r="N15" s="12"/>
      <c r="O15" s="12"/>
      <c r="P15" s="21">
        <f t="shared" si="3"/>
        <v>320047.89</v>
      </c>
      <c r="Q15" s="9"/>
      <c r="R15" s="12">
        <f>'WF Allocation - Attachment B'!AA14</f>
        <v>0</v>
      </c>
      <c r="S15" s="12">
        <f>'WF Allocation - Attachment B'!AC14</f>
        <v>62.819394351378719</v>
      </c>
      <c r="T15" s="12"/>
      <c r="U15" s="12">
        <v>0</v>
      </c>
      <c r="V15" s="12">
        <v>0</v>
      </c>
      <c r="W15" s="21">
        <f t="shared" si="4"/>
        <v>62.819394351378719</v>
      </c>
      <c r="X15" s="9"/>
      <c r="Y15" s="8">
        <f t="shared" si="1"/>
        <v>59807869.006263256</v>
      </c>
      <c r="Z15" s="9"/>
      <c r="AA15" s="11">
        <v>3340363</v>
      </c>
      <c r="AB15" s="11"/>
      <c r="AC15" s="9"/>
      <c r="AD15" s="8">
        <f t="shared" si="2"/>
        <v>63148232.006263256</v>
      </c>
      <c r="AE15" s="9"/>
      <c r="AF15" s="12">
        <v>181080</v>
      </c>
      <c r="AG15" s="12">
        <v>636326.25842239836</v>
      </c>
      <c r="AH15" s="12">
        <v>2590472.6845691646</v>
      </c>
      <c r="AI15" s="12">
        <v>33575.866499999996</v>
      </c>
      <c r="AJ15" s="12"/>
      <c r="AK15" s="21">
        <f t="shared" si="5"/>
        <v>3441454.8094915631</v>
      </c>
      <c r="AL15" s="9"/>
      <c r="AM15" s="10">
        <f t="shared" si="6"/>
        <v>66589686.815754816</v>
      </c>
    </row>
    <row r="16" spans="1:39" x14ac:dyDescent="0.25">
      <c r="A16" s="7" t="s">
        <v>20</v>
      </c>
      <c r="B16" s="9"/>
      <c r="C16" s="11">
        <v>2868748.9870904628</v>
      </c>
      <c r="D16" s="9"/>
      <c r="E16" s="12">
        <v>52813</v>
      </c>
      <c r="F16" s="12"/>
      <c r="G16" s="12">
        <v>51851.219999999994</v>
      </c>
      <c r="H16" s="12">
        <v>-115557.02793849875</v>
      </c>
      <c r="I16" s="21">
        <f t="shared" si="0"/>
        <v>-10892.80793849875</v>
      </c>
      <c r="J16" s="9"/>
      <c r="K16" s="12">
        <v>1230</v>
      </c>
      <c r="L16" s="12">
        <v>6024.85</v>
      </c>
      <c r="M16" s="12"/>
      <c r="N16" s="12"/>
      <c r="O16" s="12"/>
      <c r="P16" s="21">
        <f t="shared" si="3"/>
        <v>7254.85</v>
      </c>
      <c r="Q16" s="9"/>
      <c r="R16" s="12">
        <f>'WF Allocation - Attachment B'!AA15</f>
        <v>0</v>
      </c>
      <c r="S16" s="12">
        <f>'WF Allocation - Attachment B'!AC15</f>
        <v>2.9753235619647644</v>
      </c>
      <c r="T16" s="12"/>
      <c r="U16" s="12">
        <v>0</v>
      </c>
      <c r="V16" s="12">
        <v>0</v>
      </c>
      <c r="W16" s="21">
        <f t="shared" si="4"/>
        <v>2.9753235619647644</v>
      </c>
      <c r="X16" s="9"/>
      <c r="Y16" s="8">
        <f t="shared" si="1"/>
        <v>2865114.004475526</v>
      </c>
      <c r="Z16" s="9"/>
      <c r="AA16" s="11">
        <v>54665</v>
      </c>
      <c r="AB16" s="11"/>
      <c r="AC16" s="9"/>
      <c r="AD16" s="8">
        <f t="shared" si="2"/>
        <v>2919779.004475526</v>
      </c>
      <c r="AE16" s="9"/>
      <c r="AF16" s="12">
        <v>19264</v>
      </c>
      <c r="AG16" s="12">
        <v>51119.001199303486</v>
      </c>
      <c r="AH16" s="12">
        <v>151427.06424773639</v>
      </c>
      <c r="AI16" s="12">
        <v>0</v>
      </c>
      <c r="AJ16" s="12"/>
      <c r="AK16" s="21">
        <f t="shared" si="5"/>
        <v>221810.06544703987</v>
      </c>
      <c r="AL16" s="9"/>
      <c r="AM16" s="10">
        <f t="shared" si="6"/>
        <v>3141589.0699225659</v>
      </c>
    </row>
    <row r="17" spans="1:39" x14ac:dyDescent="0.25">
      <c r="A17" s="7" t="s">
        <v>21</v>
      </c>
      <c r="B17" s="9"/>
      <c r="C17" s="11">
        <v>8013299.680402956</v>
      </c>
      <c r="D17" s="9"/>
      <c r="E17" s="12">
        <v>172432</v>
      </c>
      <c r="F17" s="12"/>
      <c r="G17" s="12">
        <v>91432.560000000041</v>
      </c>
      <c r="H17" s="12">
        <v>-425808.2226928958</v>
      </c>
      <c r="I17" s="21">
        <f t="shared" si="0"/>
        <v>-161943.66269289574</v>
      </c>
      <c r="J17" s="9"/>
      <c r="K17" s="12">
        <v>12250</v>
      </c>
      <c r="L17" s="12">
        <v>34363.94</v>
      </c>
      <c r="M17" s="12"/>
      <c r="N17" s="12"/>
      <c r="O17" s="12"/>
      <c r="P17" s="21">
        <f t="shared" si="3"/>
        <v>46613.94</v>
      </c>
      <c r="Q17" s="9"/>
      <c r="R17" s="12">
        <f>'WF Allocation - Attachment B'!AA16</f>
        <v>0</v>
      </c>
      <c r="S17" s="12">
        <f>'WF Allocation - Attachment B'!AC16</f>
        <v>8.8561668915036602</v>
      </c>
      <c r="T17" s="12"/>
      <c r="U17" s="12">
        <v>0</v>
      </c>
      <c r="V17" s="12">
        <v>0</v>
      </c>
      <c r="W17" s="21">
        <f t="shared" si="4"/>
        <v>8.8561668915036602</v>
      </c>
      <c r="X17" s="9"/>
      <c r="Y17" s="8">
        <f t="shared" si="1"/>
        <v>7897978.813876952</v>
      </c>
      <c r="Z17" s="9"/>
      <c r="AA17" s="11">
        <v>73084</v>
      </c>
      <c r="AB17" s="11"/>
      <c r="AC17" s="9"/>
      <c r="AD17" s="8">
        <f t="shared" si="2"/>
        <v>7971062.813876952</v>
      </c>
      <c r="AE17" s="9"/>
      <c r="AF17" s="12">
        <v>48160</v>
      </c>
      <c r="AG17" s="12">
        <v>114409.68131268911</v>
      </c>
      <c r="AH17" s="12">
        <v>141232.76181517279</v>
      </c>
      <c r="AI17" s="12">
        <v>631.94839999999999</v>
      </c>
      <c r="AJ17" s="12"/>
      <c r="AK17" s="21">
        <f t="shared" si="5"/>
        <v>304434.39152786188</v>
      </c>
      <c r="AL17" s="9"/>
      <c r="AM17" s="10">
        <f t="shared" si="6"/>
        <v>8275497.2054048143</v>
      </c>
    </row>
    <row r="18" spans="1:39" x14ac:dyDescent="0.25">
      <c r="A18" s="7" t="s">
        <v>22</v>
      </c>
      <c r="B18" s="9"/>
      <c r="C18" s="11">
        <v>10296135.876591211</v>
      </c>
      <c r="D18" s="9"/>
      <c r="E18" s="12">
        <v>237510</v>
      </c>
      <c r="F18" s="12"/>
      <c r="G18" s="12">
        <v>80091.242428000071</v>
      </c>
      <c r="H18" s="12">
        <v>-368915.64082798851</v>
      </c>
      <c r="I18" s="21">
        <f t="shared" si="0"/>
        <v>-51314.398399988422</v>
      </c>
      <c r="J18" s="9"/>
      <c r="K18" s="12">
        <v>25465</v>
      </c>
      <c r="L18" s="12">
        <v>27669.67</v>
      </c>
      <c r="M18" s="12"/>
      <c r="N18" s="12"/>
      <c r="O18" s="12"/>
      <c r="P18" s="21">
        <f t="shared" si="3"/>
        <v>53134.67</v>
      </c>
      <c r="Q18" s="9"/>
      <c r="R18" s="12">
        <f>'WF Allocation - Attachment B'!AA17</f>
        <v>0</v>
      </c>
      <c r="S18" s="12">
        <f>'WF Allocation - Attachment B'!AC17</f>
        <v>10.112537454222217</v>
      </c>
      <c r="T18" s="12"/>
      <c r="U18" s="12">
        <v>0</v>
      </c>
      <c r="V18" s="12">
        <v>0</v>
      </c>
      <c r="W18" s="21">
        <f t="shared" si="4"/>
        <v>10.112537454222217</v>
      </c>
      <c r="X18" s="9"/>
      <c r="Y18" s="8">
        <f t="shared" si="1"/>
        <v>10297966.260728678</v>
      </c>
      <c r="Z18" s="9"/>
      <c r="AA18" s="11">
        <v>125539</v>
      </c>
      <c r="AB18" s="11"/>
      <c r="AC18" s="9"/>
      <c r="AD18" s="8">
        <f t="shared" si="2"/>
        <v>10423505.260728678</v>
      </c>
      <c r="AE18" s="9"/>
      <c r="AF18" s="12">
        <v>67678</v>
      </c>
      <c r="AG18" s="12">
        <v>140935.25323852518</v>
      </c>
      <c r="AH18" s="12">
        <v>697507.22602267063</v>
      </c>
      <c r="AI18" s="12">
        <v>5968.6959635999956</v>
      </c>
      <c r="AJ18" s="12"/>
      <c r="AK18" s="21">
        <f t="shared" si="5"/>
        <v>912089.1752247957</v>
      </c>
      <c r="AL18" s="9"/>
      <c r="AM18" s="10">
        <f t="shared" si="6"/>
        <v>11335594.435953474</v>
      </c>
    </row>
    <row r="19" spans="1:39" x14ac:dyDescent="0.25">
      <c r="A19" s="7" t="s">
        <v>23</v>
      </c>
      <c r="B19" s="9"/>
      <c r="C19" s="11">
        <v>2522842.420193959</v>
      </c>
      <c r="D19" s="9"/>
      <c r="E19" s="12">
        <v>57003</v>
      </c>
      <c r="F19" s="12"/>
      <c r="G19" s="12">
        <v>37522.745000000017</v>
      </c>
      <c r="H19" s="12">
        <v>-95541.856868295392</v>
      </c>
      <c r="I19" s="21">
        <f t="shared" si="0"/>
        <v>-1016.1118682953675</v>
      </c>
      <c r="J19" s="9"/>
      <c r="K19" s="12">
        <v>1395</v>
      </c>
      <c r="L19" s="12">
        <v>7586.84</v>
      </c>
      <c r="M19" s="12"/>
      <c r="N19" s="12"/>
      <c r="O19" s="12"/>
      <c r="P19" s="21">
        <f t="shared" si="3"/>
        <v>8981.84</v>
      </c>
      <c r="Q19" s="9"/>
      <c r="R19" s="12">
        <f>'WF Allocation - Attachment B'!AA18</f>
        <v>0</v>
      </c>
      <c r="S19" s="12">
        <f>'WF Allocation - Attachment B'!AC18</f>
        <v>2.499906194928653</v>
      </c>
      <c r="T19" s="12"/>
      <c r="U19" s="12">
        <v>0</v>
      </c>
      <c r="V19" s="12">
        <v>0</v>
      </c>
      <c r="W19" s="21">
        <f t="shared" si="4"/>
        <v>2.499906194928653</v>
      </c>
      <c r="X19" s="9"/>
      <c r="Y19" s="8">
        <f t="shared" si="1"/>
        <v>2530810.6482318584</v>
      </c>
      <c r="Z19" s="9"/>
      <c r="AA19" s="11">
        <v>75586</v>
      </c>
      <c r="AB19" s="11"/>
      <c r="AC19" s="9"/>
      <c r="AD19" s="8">
        <f t="shared" si="2"/>
        <v>2606396.6482318584</v>
      </c>
      <c r="AE19" s="9"/>
      <c r="AF19" s="12">
        <v>30402</v>
      </c>
      <c r="AG19" s="12">
        <v>45294.798108334289</v>
      </c>
      <c r="AH19" s="12">
        <v>66522.97486641501</v>
      </c>
      <c r="AI19" s="12">
        <v>0</v>
      </c>
      <c r="AJ19" s="12"/>
      <c r="AK19" s="21">
        <f t="shared" si="5"/>
        <v>142219.7729747493</v>
      </c>
      <c r="AL19" s="9"/>
      <c r="AM19" s="10">
        <f t="shared" si="6"/>
        <v>2748616.4212066075</v>
      </c>
    </row>
    <row r="20" spans="1:39" x14ac:dyDescent="0.25">
      <c r="A20" s="7" t="s">
        <v>24</v>
      </c>
      <c r="B20" s="9"/>
      <c r="C20" s="11">
        <v>61233869.520557448</v>
      </c>
      <c r="D20" s="9"/>
      <c r="E20" s="12">
        <v>1122339</v>
      </c>
      <c r="F20" s="12"/>
      <c r="G20" s="12">
        <v>2080729.3015000008</v>
      </c>
      <c r="H20" s="12">
        <v>-3142776.6640079999</v>
      </c>
      <c r="I20" s="21">
        <f t="shared" si="0"/>
        <v>60291.637492001057</v>
      </c>
      <c r="J20" s="9"/>
      <c r="K20" s="12">
        <v>38700</v>
      </c>
      <c r="L20" s="12">
        <v>275134.7</v>
      </c>
      <c r="M20" s="12"/>
      <c r="N20" s="12"/>
      <c r="O20" s="12"/>
      <c r="P20" s="21">
        <f t="shared" si="3"/>
        <v>313834.7</v>
      </c>
      <c r="Q20" s="9"/>
      <c r="R20" s="12">
        <f>'WF Allocation - Attachment B'!AA19</f>
        <v>0</v>
      </c>
      <c r="S20" s="12">
        <f>'WF Allocation - Attachment B'!AC19</f>
        <v>65.943127941531515</v>
      </c>
      <c r="T20" s="12"/>
      <c r="U20" s="12">
        <v>0</v>
      </c>
      <c r="V20" s="12">
        <v>0</v>
      </c>
      <c r="W20" s="21">
        <f t="shared" si="4"/>
        <v>65.943127941531515</v>
      </c>
      <c r="X20" s="9"/>
      <c r="Y20" s="8">
        <f t="shared" si="1"/>
        <v>61608061.801177397</v>
      </c>
      <c r="Z20" s="9"/>
      <c r="AA20" s="11">
        <v>3544268</v>
      </c>
      <c r="AB20" s="11"/>
      <c r="AC20" s="9"/>
      <c r="AD20" s="8">
        <f t="shared" si="2"/>
        <v>65152329.801177397</v>
      </c>
      <c r="AE20" s="9"/>
      <c r="AF20" s="12">
        <v>277328</v>
      </c>
      <c r="AG20" s="12">
        <v>575261.32261050737</v>
      </c>
      <c r="AH20" s="12">
        <v>4119620.6807041699</v>
      </c>
      <c r="AI20" s="12">
        <v>-9037.3455999998187</v>
      </c>
      <c r="AJ20" s="12"/>
      <c r="AK20" s="21">
        <f t="shared" si="5"/>
        <v>4963172.657714678</v>
      </c>
      <c r="AL20" s="9"/>
      <c r="AM20" s="10">
        <f t="shared" si="6"/>
        <v>70115502.458892077</v>
      </c>
    </row>
    <row r="21" spans="1:39" x14ac:dyDescent="0.25">
      <c r="A21" s="7" t="s">
        <v>25</v>
      </c>
      <c r="B21" s="9"/>
      <c r="C21" s="11">
        <v>10797809.218689447</v>
      </c>
      <c r="D21" s="9"/>
      <c r="E21" s="12">
        <v>185312</v>
      </c>
      <c r="F21" s="12"/>
      <c r="G21" s="12">
        <v>113123.57712000006</v>
      </c>
      <c r="H21" s="12">
        <v>-429257.18353735108</v>
      </c>
      <c r="I21" s="21">
        <f t="shared" si="0"/>
        <v>-130821.60641735105</v>
      </c>
      <c r="J21" s="9"/>
      <c r="K21" s="12">
        <v>5935</v>
      </c>
      <c r="L21" s="12">
        <v>48421.919999999998</v>
      </c>
      <c r="M21" s="12"/>
      <c r="N21" s="12"/>
      <c r="O21" s="12"/>
      <c r="P21" s="21">
        <f t="shared" si="3"/>
        <v>54356.92</v>
      </c>
      <c r="Q21" s="9"/>
      <c r="R21" s="12">
        <f>'WF Allocation - Attachment B'!AA20</f>
        <v>0</v>
      </c>
      <c r="S21" s="12">
        <f>'WF Allocation - Attachment B'!AC20</f>
        <v>10.721073488703169</v>
      </c>
      <c r="T21" s="12"/>
      <c r="U21" s="12">
        <v>0</v>
      </c>
      <c r="V21" s="12">
        <v>0</v>
      </c>
      <c r="W21" s="21">
        <f t="shared" si="4"/>
        <v>10.721073488703169</v>
      </c>
      <c r="X21" s="9"/>
      <c r="Y21" s="8">
        <f t="shared" si="1"/>
        <v>10721355.253345584</v>
      </c>
      <c r="Z21" s="9"/>
      <c r="AA21" s="11">
        <v>45118</v>
      </c>
      <c r="AB21" s="11"/>
      <c r="AC21" s="9"/>
      <c r="AD21" s="8">
        <f t="shared" si="2"/>
        <v>10766473.253345584</v>
      </c>
      <c r="AE21" s="9"/>
      <c r="AF21" s="12">
        <v>57026</v>
      </c>
      <c r="AG21" s="12">
        <v>124209.7900132721</v>
      </c>
      <c r="AH21" s="12">
        <v>660480.74581371597</v>
      </c>
      <c r="AI21" s="12">
        <v>7692.7117099999996</v>
      </c>
      <c r="AJ21" s="12"/>
      <c r="AK21" s="21">
        <f t="shared" si="5"/>
        <v>849409.247536988</v>
      </c>
      <c r="AL21" s="9"/>
      <c r="AM21" s="10">
        <f t="shared" si="6"/>
        <v>11615882.500882573</v>
      </c>
    </row>
    <row r="22" spans="1:39" x14ac:dyDescent="0.25">
      <c r="A22" s="7" t="s">
        <v>26</v>
      </c>
      <c r="B22" s="9"/>
      <c r="C22" s="11">
        <v>5155871.0060640322</v>
      </c>
      <c r="D22" s="9"/>
      <c r="E22" s="12">
        <v>93356</v>
      </c>
      <c r="F22" s="12"/>
      <c r="G22" s="12">
        <v>110949.09893600002</v>
      </c>
      <c r="H22" s="12">
        <v>-171162.73121581107</v>
      </c>
      <c r="I22" s="21">
        <f t="shared" si="0"/>
        <v>33142.367720188951</v>
      </c>
      <c r="J22" s="9"/>
      <c r="K22" s="12">
        <v>0</v>
      </c>
      <c r="L22" s="12">
        <v>14950.55</v>
      </c>
      <c r="M22" s="12"/>
      <c r="N22" s="12"/>
      <c r="O22" s="12"/>
      <c r="P22" s="21">
        <f t="shared" si="3"/>
        <v>14950.55</v>
      </c>
      <c r="Q22" s="9"/>
      <c r="R22" s="12">
        <f>'WF Allocation - Attachment B'!AA21</f>
        <v>0</v>
      </c>
      <c r="S22" s="12">
        <f>'WF Allocation - Attachment B'!AC21</f>
        <v>5.0537594856750525</v>
      </c>
      <c r="T22" s="12"/>
      <c r="U22" s="12">
        <v>0</v>
      </c>
      <c r="V22" s="12">
        <v>0</v>
      </c>
      <c r="W22" s="21">
        <f t="shared" si="4"/>
        <v>5.0537594856750525</v>
      </c>
      <c r="X22" s="9"/>
      <c r="Y22" s="8">
        <f t="shared" si="1"/>
        <v>5203968.9775437061</v>
      </c>
      <c r="Z22" s="9"/>
      <c r="AA22" s="11">
        <v>9123</v>
      </c>
      <c r="AB22" s="11"/>
      <c r="AC22" s="9"/>
      <c r="AD22" s="8">
        <f t="shared" si="2"/>
        <v>5213091.9775437061</v>
      </c>
      <c r="AE22" s="9"/>
      <c r="AF22" s="12">
        <v>20328</v>
      </c>
      <c r="AG22" s="12">
        <v>74100.347484032332</v>
      </c>
      <c r="AH22" s="12">
        <v>156981.38494683764</v>
      </c>
      <c r="AI22" s="12">
        <v>0</v>
      </c>
      <c r="AJ22" s="12"/>
      <c r="AK22" s="21">
        <f t="shared" si="5"/>
        <v>251409.73243086998</v>
      </c>
      <c r="AL22" s="9"/>
      <c r="AM22" s="10">
        <f t="shared" si="6"/>
        <v>5464501.7099745758</v>
      </c>
    </row>
    <row r="23" spans="1:39" x14ac:dyDescent="0.25">
      <c r="A23" s="7" t="s">
        <v>27</v>
      </c>
      <c r="B23" s="9"/>
      <c r="C23" s="11">
        <v>2625009.9102529353</v>
      </c>
      <c r="D23" s="9"/>
      <c r="E23" s="12">
        <v>65929</v>
      </c>
      <c r="F23" s="12"/>
      <c r="G23" s="12">
        <v>47203.189999999973</v>
      </c>
      <c r="H23" s="12">
        <v>-92113.215574985428</v>
      </c>
      <c r="I23" s="21">
        <f t="shared" si="0"/>
        <v>21018.974425014545</v>
      </c>
      <c r="J23" s="9"/>
      <c r="K23" s="12">
        <v>4241.24</v>
      </c>
      <c r="L23" s="12">
        <v>8925.7000000000007</v>
      </c>
      <c r="M23" s="12"/>
      <c r="N23" s="12"/>
      <c r="O23" s="12"/>
      <c r="P23" s="21">
        <f t="shared" si="3"/>
        <v>13166.94</v>
      </c>
      <c r="Q23" s="9"/>
      <c r="R23" s="12">
        <f>'WF Allocation - Attachment B'!AA22</f>
        <v>0</v>
      </c>
      <c r="S23" s="12">
        <f>'WF Allocation - Attachment B'!AC22</f>
        <v>2.5690507367136965</v>
      </c>
      <c r="T23" s="12"/>
      <c r="U23" s="12">
        <v>0</v>
      </c>
      <c r="V23" s="12">
        <v>0</v>
      </c>
      <c r="W23" s="21">
        <f t="shared" si="4"/>
        <v>2.5690507367136965</v>
      </c>
      <c r="X23" s="9"/>
      <c r="Y23" s="8">
        <f t="shared" si="1"/>
        <v>2659198.3937286865</v>
      </c>
      <c r="Z23" s="9"/>
      <c r="AA23" s="11">
        <v>7839</v>
      </c>
      <c r="AB23" s="11"/>
      <c r="AC23" s="9"/>
      <c r="AD23" s="8">
        <f t="shared" si="2"/>
        <v>2667037.3937286865</v>
      </c>
      <c r="AE23" s="9"/>
      <c r="AF23" s="12">
        <v>20156</v>
      </c>
      <c r="AG23" s="12">
        <v>51815.688566792021</v>
      </c>
      <c r="AH23" s="12">
        <v>55369.829602195663</v>
      </c>
      <c r="AI23" s="12">
        <v>0</v>
      </c>
      <c r="AJ23" s="12"/>
      <c r="AK23" s="21">
        <f t="shared" si="5"/>
        <v>127341.51816898769</v>
      </c>
      <c r="AL23" s="9"/>
      <c r="AM23" s="10">
        <f t="shared" si="6"/>
        <v>2794378.9118976742</v>
      </c>
    </row>
    <row r="24" spans="1:39" x14ac:dyDescent="0.25">
      <c r="A24" s="7" t="s">
        <v>28</v>
      </c>
      <c r="B24" s="9"/>
      <c r="C24" s="11">
        <v>706591784.17915785</v>
      </c>
      <c r="D24" s="9"/>
      <c r="E24" s="12">
        <v>14700731</v>
      </c>
      <c r="F24" s="12"/>
      <c r="G24" s="12">
        <v>8182120.1008979818</v>
      </c>
      <c r="H24" s="12">
        <v>-28238885.786108952</v>
      </c>
      <c r="I24" s="21">
        <f t="shared" si="0"/>
        <v>-5356034.6852109693</v>
      </c>
      <c r="J24" s="9"/>
      <c r="K24" s="12">
        <v>0</v>
      </c>
      <c r="L24" s="12">
        <v>3094093.84</v>
      </c>
      <c r="M24" s="12"/>
      <c r="N24" s="12"/>
      <c r="O24" s="12"/>
      <c r="P24" s="21">
        <f t="shared" si="3"/>
        <v>3094093.84</v>
      </c>
      <c r="Q24" s="9"/>
      <c r="R24" s="12">
        <f>'WF Allocation - Attachment B'!AA23</f>
        <v>0</v>
      </c>
      <c r="S24" s="12">
        <f>'WF Allocation - Attachment B'!AC23</f>
        <v>709.73448301128951</v>
      </c>
      <c r="T24" s="12"/>
      <c r="U24" s="12">
        <v>0</v>
      </c>
      <c r="V24" s="12">
        <v>0</v>
      </c>
      <c r="W24" s="21">
        <f t="shared" si="4"/>
        <v>709.73448301128951</v>
      </c>
      <c r="X24" s="9"/>
      <c r="Y24" s="8">
        <f t="shared" si="1"/>
        <v>704330553.06842995</v>
      </c>
      <c r="Z24" s="9"/>
      <c r="AA24" s="11">
        <v>18887968</v>
      </c>
      <c r="AB24" s="11"/>
      <c r="AC24" s="9"/>
      <c r="AD24" s="8">
        <f t="shared" si="2"/>
        <v>723218521.06842995</v>
      </c>
      <c r="AE24" s="9"/>
      <c r="AF24" s="12">
        <v>3144530</v>
      </c>
      <c r="AG24" s="12">
        <v>5905040.6655364921</v>
      </c>
      <c r="AH24" s="12">
        <v>39471575.583037406</v>
      </c>
      <c r="AI24" s="12">
        <v>984189.64524625021</v>
      </c>
      <c r="AJ24" s="12"/>
      <c r="AK24" s="21">
        <f t="shared" si="5"/>
        <v>49505335.893820152</v>
      </c>
      <c r="AL24" s="9"/>
      <c r="AM24" s="10">
        <f t="shared" si="6"/>
        <v>772723856.96225011</v>
      </c>
    </row>
    <row r="25" spans="1:39" x14ac:dyDescent="0.25">
      <c r="A25" s="7" t="s">
        <v>29</v>
      </c>
      <c r="B25" s="9"/>
      <c r="C25" s="11">
        <v>11895362.829435559</v>
      </c>
      <c r="D25" s="9"/>
      <c r="E25" s="12">
        <v>200598</v>
      </c>
      <c r="F25" s="12"/>
      <c r="G25" s="12">
        <v>283851.7175999998</v>
      </c>
      <c r="H25" s="12">
        <v>-495277.55013186939</v>
      </c>
      <c r="I25" s="21">
        <f t="shared" si="0"/>
        <v>-10827.832531869586</v>
      </c>
      <c r="J25" s="9"/>
      <c r="K25" s="12">
        <v>0</v>
      </c>
      <c r="L25" s="12">
        <v>41950.79</v>
      </c>
      <c r="M25" s="12"/>
      <c r="N25" s="12"/>
      <c r="O25" s="12"/>
      <c r="P25" s="21">
        <f t="shared" si="3"/>
        <v>41950.79</v>
      </c>
      <c r="Q25" s="9"/>
      <c r="R25" s="12">
        <f>'WF Allocation - Attachment B'!AA24</f>
        <v>0</v>
      </c>
      <c r="S25" s="12">
        <f>'WF Allocation - Attachment B'!AC24</f>
        <v>12.596727771244167</v>
      </c>
      <c r="T25" s="12"/>
      <c r="U25" s="12">
        <v>0</v>
      </c>
      <c r="V25" s="12">
        <v>0</v>
      </c>
      <c r="W25" s="21">
        <f t="shared" si="4"/>
        <v>12.596727771244167</v>
      </c>
      <c r="X25" s="9"/>
      <c r="Y25" s="8">
        <f t="shared" si="1"/>
        <v>11926498.38363146</v>
      </c>
      <c r="Z25" s="9"/>
      <c r="AA25" s="11">
        <v>384825</v>
      </c>
      <c r="AB25" s="11"/>
      <c r="AC25" s="9"/>
      <c r="AD25" s="8">
        <f t="shared" si="2"/>
        <v>12311323.38363146</v>
      </c>
      <c r="AE25" s="9"/>
      <c r="AF25" s="12">
        <v>52502</v>
      </c>
      <c r="AG25" s="12">
        <v>127751.63177972581</v>
      </c>
      <c r="AH25" s="12">
        <v>806839.8123063388</v>
      </c>
      <c r="AI25" s="12">
        <v>24190.601599999998</v>
      </c>
      <c r="AJ25" s="12"/>
      <c r="AK25" s="21">
        <f t="shared" si="5"/>
        <v>1011284.0456860646</v>
      </c>
      <c r="AL25" s="9"/>
      <c r="AM25" s="10">
        <f t="shared" si="6"/>
        <v>13322607.429317525</v>
      </c>
    </row>
    <row r="26" spans="1:39" x14ac:dyDescent="0.25">
      <c r="A26" s="7" t="s">
        <v>30</v>
      </c>
      <c r="B26" s="9"/>
      <c r="C26" s="11">
        <v>12971962.875593925</v>
      </c>
      <c r="D26" s="9"/>
      <c r="E26" s="12">
        <v>337855</v>
      </c>
      <c r="F26" s="12"/>
      <c r="G26" s="12">
        <v>134370.83716535289</v>
      </c>
      <c r="H26" s="12">
        <v>-474469.18214657187</v>
      </c>
      <c r="I26" s="21">
        <f t="shared" si="0"/>
        <v>-2243.3449812189792</v>
      </c>
      <c r="J26" s="9"/>
      <c r="K26" s="12">
        <v>42540</v>
      </c>
      <c r="L26" s="12">
        <v>17851.400000000001</v>
      </c>
      <c r="M26" s="12"/>
      <c r="N26" s="12"/>
      <c r="O26" s="12"/>
      <c r="P26" s="21">
        <f t="shared" si="3"/>
        <v>60391.4</v>
      </c>
      <c r="Q26" s="9"/>
      <c r="R26" s="12">
        <f>'WF Allocation - Attachment B'!AA25</f>
        <v>0</v>
      </c>
      <c r="S26" s="12">
        <f>'WF Allocation - Attachment B'!AC25</f>
        <v>14.009201143854042</v>
      </c>
      <c r="T26" s="12"/>
      <c r="U26" s="12">
        <v>0</v>
      </c>
      <c r="V26" s="12">
        <v>0</v>
      </c>
      <c r="W26" s="21">
        <f t="shared" si="4"/>
        <v>14.009201143854042</v>
      </c>
      <c r="X26" s="9"/>
      <c r="Y26" s="8">
        <f t="shared" si="1"/>
        <v>13030124.939813849</v>
      </c>
      <c r="Z26" s="9"/>
      <c r="AA26" s="11">
        <v>644511</v>
      </c>
      <c r="AB26" s="11"/>
      <c r="AC26" s="9"/>
      <c r="AD26" s="8">
        <f t="shared" si="2"/>
        <v>13674635.939813849</v>
      </c>
      <c r="AE26" s="9"/>
      <c r="AF26" s="12">
        <v>114766</v>
      </c>
      <c r="AG26" s="12">
        <v>186887.01971582096</v>
      </c>
      <c r="AH26" s="12">
        <v>793335.05460849567</v>
      </c>
      <c r="AI26" s="12">
        <v>24571.381725252999</v>
      </c>
      <c r="AJ26" s="12"/>
      <c r="AK26" s="21">
        <f t="shared" si="5"/>
        <v>1119559.4560495696</v>
      </c>
      <c r="AL26" s="9"/>
      <c r="AM26" s="10">
        <f t="shared" si="6"/>
        <v>14794195.395863418</v>
      </c>
    </row>
    <row r="27" spans="1:39" x14ac:dyDescent="0.25">
      <c r="A27" s="7" t="s">
        <v>31</v>
      </c>
      <c r="B27" s="9"/>
      <c r="C27" s="11">
        <v>1838474.6103514626</v>
      </c>
      <c r="D27" s="9"/>
      <c r="E27" s="12">
        <v>33001</v>
      </c>
      <c r="F27" s="12"/>
      <c r="G27" s="12">
        <v>20185.254334999983</v>
      </c>
      <c r="H27" s="12">
        <v>-65897.46144377967</v>
      </c>
      <c r="I27" s="21">
        <f t="shared" si="0"/>
        <v>-12711.207108779687</v>
      </c>
      <c r="J27" s="9"/>
      <c r="K27" s="12">
        <v>0</v>
      </c>
      <c r="L27" s="12">
        <v>3347.14</v>
      </c>
      <c r="M27" s="12"/>
      <c r="N27" s="12"/>
      <c r="O27" s="12"/>
      <c r="P27" s="21">
        <f t="shared" si="3"/>
        <v>3347.14</v>
      </c>
      <c r="Q27" s="9"/>
      <c r="R27" s="12">
        <f>'WF Allocation - Attachment B'!AA26</f>
        <v>0</v>
      </c>
      <c r="S27" s="12">
        <f>'WF Allocation - Attachment B'!AC26</f>
        <v>1.8517298294283171</v>
      </c>
      <c r="T27" s="12"/>
      <c r="U27" s="12">
        <v>0</v>
      </c>
      <c r="V27" s="12">
        <v>0</v>
      </c>
      <c r="W27" s="21">
        <f t="shared" si="4"/>
        <v>1.8517298294283171</v>
      </c>
      <c r="X27" s="9"/>
      <c r="Y27" s="8">
        <f t="shared" si="1"/>
        <v>1829112.3949725123</v>
      </c>
      <c r="Z27" s="9"/>
      <c r="AA27" s="11">
        <v>22301</v>
      </c>
      <c r="AB27" s="11"/>
      <c r="AC27" s="9"/>
      <c r="AD27" s="8">
        <f t="shared" si="2"/>
        <v>1851413.3949725123</v>
      </c>
      <c r="AE27" s="9"/>
      <c r="AF27" s="12">
        <v>3904</v>
      </c>
      <c r="AG27" s="12">
        <v>44140.605463592794</v>
      </c>
      <c r="AH27" s="12">
        <v>47600.948886058024</v>
      </c>
      <c r="AI27" s="12">
        <v>0</v>
      </c>
      <c r="AJ27" s="12"/>
      <c r="AK27" s="21">
        <f t="shared" si="5"/>
        <v>95645.554349650818</v>
      </c>
      <c r="AL27" s="9"/>
      <c r="AM27" s="10">
        <f t="shared" si="6"/>
        <v>1947058.9493221631</v>
      </c>
    </row>
    <row r="28" spans="1:39" x14ac:dyDescent="0.25">
      <c r="A28" s="7" t="s">
        <v>32</v>
      </c>
      <c r="B28" s="9"/>
      <c r="C28" s="11">
        <v>7469723.6157117672</v>
      </c>
      <c r="D28" s="9"/>
      <c r="E28" s="12">
        <v>139029</v>
      </c>
      <c r="F28" s="12"/>
      <c r="G28" s="12">
        <v>140571.51536999992</v>
      </c>
      <c r="H28" s="12">
        <v>-355283.48892195674</v>
      </c>
      <c r="I28" s="21">
        <f t="shared" si="0"/>
        <v>-75682.97355195682</v>
      </c>
      <c r="J28" s="9"/>
      <c r="K28" s="12">
        <v>8520</v>
      </c>
      <c r="L28" s="12">
        <v>84571.01</v>
      </c>
      <c r="M28" s="12"/>
      <c r="N28" s="12"/>
      <c r="O28" s="12"/>
      <c r="P28" s="21">
        <f t="shared" si="3"/>
        <v>93091.01</v>
      </c>
      <c r="Q28" s="9"/>
      <c r="R28" s="12">
        <f>'WF Allocation - Attachment B'!AA27</f>
        <v>0</v>
      </c>
      <c r="S28" s="12">
        <f>'WF Allocation - Attachment B'!AC27</f>
        <v>7.6344629930152008</v>
      </c>
      <c r="T28" s="12"/>
      <c r="U28" s="12">
        <v>0</v>
      </c>
      <c r="V28" s="12">
        <v>0</v>
      </c>
      <c r="W28" s="21">
        <f t="shared" si="4"/>
        <v>7.6344629930152008</v>
      </c>
      <c r="X28" s="9"/>
      <c r="Y28" s="8">
        <f t="shared" si="1"/>
        <v>7487139.2866228027</v>
      </c>
      <c r="Z28" s="9"/>
      <c r="AA28" s="11">
        <v>311771</v>
      </c>
      <c r="AB28" s="11"/>
      <c r="AC28" s="9"/>
      <c r="AD28" s="8">
        <f t="shared" si="2"/>
        <v>7798910.2866228027</v>
      </c>
      <c r="AE28" s="9"/>
      <c r="AF28" s="12">
        <v>30068</v>
      </c>
      <c r="AG28" s="12">
        <v>87603.805458844407</v>
      </c>
      <c r="AH28" s="12">
        <v>490764.62472364074</v>
      </c>
      <c r="AI28" s="12">
        <v>5605.3238999999967</v>
      </c>
      <c r="AJ28" s="12"/>
      <c r="AK28" s="21">
        <f t="shared" si="5"/>
        <v>614041.7540824851</v>
      </c>
      <c r="AL28" s="9"/>
      <c r="AM28" s="10">
        <f t="shared" si="6"/>
        <v>8412952.0407052878</v>
      </c>
    </row>
    <row r="29" spans="1:39" x14ac:dyDescent="0.25">
      <c r="A29" s="7" t="s">
        <v>33</v>
      </c>
      <c r="B29" s="9"/>
      <c r="C29" s="11">
        <v>15631049.722918594</v>
      </c>
      <c r="D29" s="9"/>
      <c r="E29" s="12">
        <v>312868</v>
      </c>
      <c r="F29" s="12"/>
      <c r="G29" s="12">
        <v>228172.24599999998</v>
      </c>
      <c r="H29" s="12">
        <v>-651946.22780346964</v>
      </c>
      <c r="I29" s="21">
        <f t="shared" si="0"/>
        <v>-110905.98180346959</v>
      </c>
      <c r="J29" s="9"/>
      <c r="K29" s="12">
        <v>13095</v>
      </c>
      <c r="L29" s="12">
        <v>56231.91</v>
      </c>
      <c r="M29" s="12"/>
      <c r="N29" s="12"/>
      <c r="O29" s="12"/>
      <c r="P29" s="21">
        <f t="shared" si="3"/>
        <v>69326.91</v>
      </c>
      <c r="Q29" s="9"/>
      <c r="R29" s="12">
        <f>'WF Allocation - Attachment B'!AA28</f>
        <v>0</v>
      </c>
      <c r="S29" s="12">
        <f>'WF Allocation - Attachment B'!AC28</f>
        <v>16.418088745103638</v>
      </c>
      <c r="T29" s="12"/>
      <c r="U29" s="12">
        <v>0</v>
      </c>
      <c r="V29" s="12">
        <v>0</v>
      </c>
      <c r="W29" s="21">
        <f t="shared" si="4"/>
        <v>16.418088745103638</v>
      </c>
      <c r="X29" s="9"/>
      <c r="Y29" s="8">
        <f t="shared" si="1"/>
        <v>15589487.06920387</v>
      </c>
      <c r="Z29" s="9"/>
      <c r="AA29" s="11">
        <v>774827</v>
      </c>
      <c r="AB29" s="11"/>
      <c r="AC29" s="9"/>
      <c r="AD29" s="8">
        <f t="shared" si="2"/>
        <v>16364314.06920387</v>
      </c>
      <c r="AE29" s="9"/>
      <c r="AF29" s="12">
        <v>55652</v>
      </c>
      <c r="AG29" s="12">
        <v>203165.50644354074</v>
      </c>
      <c r="AH29" s="12">
        <v>1178903.3393845416</v>
      </c>
      <c r="AI29" s="12">
        <v>3759.9795600000025</v>
      </c>
      <c r="AJ29" s="12"/>
      <c r="AK29" s="21">
        <f t="shared" si="5"/>
        <v>1441480.8253880823</v>
      </c>
      <c r="AL29" s="9"/>
      <c r="AM29" s="10">
        <f t="shared" si="6"/>
        <v>17805794.894591954</v>
      </c>
    </row>
    <row r="30" spans="1:39" x14ac:dyDescent="0.25">
      <c r="A30" s="7" t="s">
        <v>34</v>
      </c>
      <c r="B30" s="9"/>
      <c r="C30" s="11">
        <v>1259686.4226036596</v>
      </c>
      <c r="D30" s="9"/>
      <c r="E30" s="12">
        <v>26220</v>
      </c>
      <c r="F30" s="12"/>
      <c r="G30" s="12">
        <v>37542.208199999994</v>
      </c>
      <c r="H30" s="12">
        <v>-52863.744814087484</v>
      </c>
      <c r="I30" s="21">
        <f t="shared" si="0"/>
        <v>10898.46338591251</v>
      </c>
      <c r="J30" s="9"/>
      <c r="K30" s="12">
        <v>776</v>
      </c>
      <c r="L30" s="12">
        <v>5801.7</v>
      </c>
      <c r="M30" s="12"/>
      <c r="N30" s="12"/>
      <c r="O30" s="12"/>
      <c r="P30" s="21">
        <f t="shared" si="3"/>
        <v>6577.7</v>
      </c>
      <c r="Q30" s="9"/>
      <c r="R30" s="12">
        <f>'WF Allocation - Attachment B'!AA29</f>
        <v>0</v>
      </c>
      <c r="S30" s="12">
        <f>'WF Allocation - Attachment B'!AC29</f>
        <v>1.3652811473767195</v>
      </c>
      <c r="T30" s="12"/>
      <c r="U30" s="12">
        <v>0</v>
      </c>
      <c r="V30" s="12">
        <v>0</v>
      </c>
      <c r="W30" s="21">
        <f t="shared" si="4"/>
        <v>1.3652811473767195</v>
      </c>
      <c r="X30" s="9"/>
      <c r="Y30" s="8">
        <f t="shared" si="1"/>
        <v>1277163.9512707195</v>
      </c>
      <c r="Z30" s="9"/>
      <c r="AA30" s="11">
        <v>31967</v>
      </c>
      <c r="AB30" s="11"/>
      <c r="AC30" s="9"/>
      <c r="AD30" s="8">
        <f t="shared" si="2"/>
        <v>1309130.9512707195</v>
      </c>
      <c r="AE30" s="9"/>
      <c r="AF30" s="12">
        <v>6134</v>
      </c>
      <c r="AG30" s="12">
        <v>39129.899598134165</v>
      </c>
      <c r="AH30" s="12">
        <v>3813.5409711939142</v>
      </c>
      <c r="AI30" s="12">
        <v>0</v>
      </c>
      <c r="AJ30" s="12"/>
      <c r="AK30" s="21">
        <f t="shared" si="5"/>
        <v>49077.440569328079</v>
      </c>
      <c r="AL30" s="9"/>
      <c r="AM30" s="10">
        <f t="shared" si="6"/>
        <v>1358208.3918400477</v>
      </c>
    </row>
    <row r="31" spans="1:39" x14ac:dyDescent="0.25">
      <c r="A31" s="7" t="s">
        <v>35</v>
      </c>
      <c r="B31" s="9"/>
      <c r="C31" s="11">
        <v>2248683.4677144932</v>
      </c>
      <c r="D31" s="9"/>
      <c r="E31" s="12">
        <v>43038</v>
      </c>
      <c r="F31" s="12"/>
      <c r="G31" s="12">
        <v>11274.013000000012</v>
      </c>
      <c r="H31" s="12">
        <v>-72775.186607229014</v>
      </c>
      <c r="I31" s="21">
        <f t="shared" si="0"/>
        <v>-18463.173607229</v>
      </c>
      <c r="J31" s="9"/>
      <c r="K31" s="12">
        <v>0</v>
      </c>
      <c r="L31" s="12">
        <v>446.28</v>
      </c>
      <c r="M31" s="12"/>
      <c r="N31" s="12"/>
      <c r="O31" s="12"/>
      <c r="P31" s="21">
        <f t="shared" si="3"/>
        <v>446.28</v>
      </c>
      <c r="Q31" s="9"/>
      <c r="R31" s="12">
        <f>'WF Allocation - Attachment B'!AA30</f>
        <v>0</v>
      </c>
      <c r="S31" s="12">
        <f>'WF Allocation - Attachment B'!AC30</f>
        <v>2.4059203886811309</v>
      </c>
      <c r="T31" s="12"/>
      <c r="U31" s="12">
        <v>0</v>
      </c>
      <c r="V31" s="12">
        <v>0</v>
      </c>
      <c r="W31" s="21">
        <f t="shared" si="4"/>
        <v>2.4059203886811309</v>
      </c>
      <c r="X31" s="9"/>
      <c r="Y31" s="8">
        <f t="shared" si="1"/>
        <v>2230668.9800276528</v>
      </c>
      <c r="Z31" s="9"/>
      <c r="AA31" s="11">
        <v>85641</v>
      </c>
      <c r="AB31" s="11"/>
      <c r="AC31" s="9"/>
      <c r="AD31" s="8">
        <f t="shared" si="2"/>
        <v>2316309.9800276528</v>
      </c>
      <c r="AE31" s="9"/>
      <c r="AF31" s="12">
        <v>12446</v>
      </c>
      <c r="AG31" s="12">
        <v>41913.271912329183</v>
      </c>
      <c r="AH31" s="12">
        <v>70612.252118264718</v>
      </c>
      <c r="AI31" s="12">
        <v>0</v>
      </c>
      <c r="AJ31" s="12"/>
      <c r="AK31" s="21">
        <f t="shared" si="5"/>
        <v>124971.52403059389</v>
      </c>
      <c r="AL31" s="9"/>
      <c r="AM31" s="10">
        <f t="shared" si="6"/>
        <v>2441281.5040582465</v>
      </c>
    </row>
    <row r="32" spans="1:39" x14ac:dyDescent="0.25">
      <c r="A32" s="7" t="s">
        <v>36</v>
      </c>
      <c r="B32" s="9"/>
      <c r="C32" s="11">
        <v>26106419.303006995</v>
      </c>
      <c r="D32" s="9"/>
      <c r="E32" s="12">
        <v>472462</v>
      </c>
      <c r="F32" s="12"/>
      <c r="G32" s="12">
        <v>489828.43681729876</v>
      </c>
      <c r="H32" s="12">
        <v>-1019501.8652627824</v>
      </c>
      <c r="I32" s="21">
        <f t="shared" si="0"/>
        <v>-57211.428445483674</v>
      </c>
      <c r="J32" s="9"/>
      <c r="K32" s="12">
        <v>0</v>
      </c>
      <c r="L32" s="12">
        <v>47306.21</v>
      </c>
      <c r="M32" s="12"/>
      <c r="N32" s="12"/>
      <c r="O32" s="12"/>
      <c r="P32" s="21">
        <f t="shared" si="3"/>
        <v>47306.21</v>
      </c>
      <c r="Q32" s="9"/>
      <c r="R32" s="12">
        <f>'WF Allocation - Attachment B'!AA31</f>
        <v>0</v>
      </c>
      <c r="S32" s="12">
        <f>'WF Allocation - Attachment B'!AC31</f>
        <v>25.873559319642446</v>
      </c>
      <c r="T32" s="12"/>
      <c r="U32" s="12">
        <v>0</v>
      </c>
      <c r="V32" s="12">
        <v>0</v>
      </c>
      <c r="W32" s="21">
        <f t="shared" si="4"/>
        <v>25.873559319642446</v>
      </c>
      <c r="X32" s="9"/>
      <c r="Y32" s="8">
        <f t="shared" si="1"/>
        <v>26096539.95812083</v>
      </c>
      <c r="Z32" s="9"/>
      <c r="AA32" s="11">
        <v>277496</v>
      </c>
      <c r="AB32" s="11"/>
      <c r="AC32" s="9"/>
      <c r="AD32" s="8">
        <f t="shared" si="2"/>
        <v>26374035.95812083</v>
      </c>
      <c r="AE32" s="9"/>
      <c r="AF32" s="12">
        <v>183464</v>
      </c>
      <c r="AG32" s="12">
        <v>292214.3495005531</v>
      </c>
      <c r="AH32" s="12">
        <v>1649351.5161438731</v>
      </c>
      <c r="AI32" s="12">
        <v>41276.213169999995</v>
      </c>
      <c r="AJ32" s="12"/>
      <c r="AK32" s="21">
        <f t="shared" si="5"/>
        <v>2166306.078814426</v>
      </c>
      <c r="AL32" s="9"/>
      <c r="AM32" s="10">
        <f t="shared" si="6"/>
        <v>28540342.036935255</v>
      </c>
    </row>
    <row r="33" spans="1:39" x14ac:dyDescent="0.25">
      <c r="A33" s="7" t="s">
        <v>37</v>
      </c>
      <c r="B33" s="9"/>
      <c r="C33" s="11">
        <v>9082268.5482309721</v>
      </c>
      <c r="D33" s="9"/>
      <c r="E33" s="12">
        <v>199584</v>
      </c>
      <c r="F33" s="12"/>
      <c r="G33" s="12">
        <v>262589.2758800693</v>
      </c>
      <c r="H33" s="12">
        <v>-319738.09031830338</v>
      </c>
      <c r="I33" s="21">
        <f t="shared" si="0"/>
        <v>142435.18556176592</v>
      </c>
      <c r="J33" s="9"/>
      <c r="K33" s="12">
        <v>14590</v>
      </c>
      <c r="L33" s="12">
        <v>36149.08</v>
      </c>
      <c r="M33" s="12"/>
      <c r="N33" s="12"/>
      <c r="O33" s="12"/>
      <c r="P33" s="21">
        <f t="shared" si="3"/>
        <v>50739.08</v>
      </c>
      <c r="Q33" s="9"/>
      <c r="R33" s="12">
        <f>'WF Allocation - Attachment B'!AA32</f>
        <v>0</v>
      </c>
      <c r="S33" s="12">
        <f>'WF Allocation - Attachment B'!AC32</f>
        <v>9.4406030763809579</v>
      </c>
      <c r="T33" s="12"/>
      <c r="U33" s="12">
        <v>0</v>
      </c>
      <c r="V33" s="12">
        <v>0</v>
      </c>
      <c r="W33" s="21">
        <f t="shared" si="4"/>
        <v>9.4406030763809579</v>
      </c>
      <c r="X33" s="9"/>
      <c r="Y33" s="8">
        <f t="shared" si="1"/>
        <v>9275452.2543958127</v>
      </c>
      <c r="Z33" s="9"/>
      <c r="AA33" s="11">
        <v>309795</v>
      </c>
      <c r="AB33" s="11"/>
      <c r="AC33" s="9"/>
      <c r="AD33" s="8">
        <f t="shared" si="2"/>
        <v>9585247.2543958127</v>
      </c>
      <c r="AE33" s="9"/>
      <c r="AF33" s="12">
        <v>30550</v>
      </c>
      <c r="AG33" s="12">
        <v>115118.08939722409</v>
      </c>
      <c r="AH33" s="12">
        <v>791948.06076373765</v>
      </c>
      <c r="AI33" s="12">
        <v>17932.487948880014</v>
      </c>
      <c r="AJ33" s="12"/>
      <c r="AK33" s="21">
        <f t="shared" si="5"/>
        <v>955548.63810984185</v>
      </c>
      <c r="AL33" s="9"/>
      <c r="AM33" s="10">
        <f t="shared" si="6"/>
        <v>10540795.892505655</v>
      </c>
    </row>
    <row r="34" spans="1:39" x14ac:dyDescent="0.25">
      <c r="A34" s="7" t="s">
        <v>38</v>
      </c>
      <c r="B34" s="9"/>
      <c r="C34" s="11">
        <v>7031641.3936081259</v>
      </c>
      <c r="D34" s="9"/>
      <c r="E34" s="12">
        <v>139614</v>
      </c>
      <c r="F34" s="12"/>
      <c r="G34" s="12">
        <v>182066.80229999986</v>
      </c>
      <c r="H34" s="12">
        <v>-221441.92711811175</v>
      </c>
      <c r="I34" s="21">
        <f t="shared" si="0"/>
        <v>100238.87518188811</v>
      </c>
      <c r="J34" s="9"/>
      <c r="K34" s="12">
        <v>0</v>
      </c>
      <c r="L34" s="12">
        <v>12049.69</v>
      </c>
      <c r="M34" s="12"/>
      <c r="N34" s="12"/>
      <c r="O34" s="12"/>
      <c r="P34" s="21">
        <f t="shared" si="3"/>
        <v>12049.69</v>
      </c>
      <c r="Q34" s="9"/>
      <c r="R34" s="12">
        <f>'WF Allocation - Attachment B'!AA33</f>
        <v>0</v>
      </c>
      <c r="S34" s="12">
        <f>'WF Allocation - Attachment B'!AC33</f>
        <v>6.5383055747590442</v>
      </c>
      <c r="T34" s="12"/>
      <c r="U34" s="12">
        <v>0</v>
      </c>
      <c r="V34" s="12">
        <v>0</v>
      </c>
      <c r="W34" s="21">
        <f t="shared" si="4"/>
        <v>6.5383055747590442</v>
      </c>
      <c r="X34" s="9"/>
      <c r="Y34" s="8">
        <f t="shared" si="1"/>
        <v>7143936.4970955895</v>
      </c>
      <c r="Z34" s="9"/>
      <c r="AA34" s="11">
        <v>95495</v>
      </c>
      <c r="AB34" s="11"/>
      <c r="AC34" s="9"/>
      <c r="AD34" s="8">
        <f t="shared" si="2"/>
        <v>7239431.4970955895</v>
      </c>
      <c r="AE34" s="9"/>
      <c r="AF34" s="12">
        <v>49946</v>
      </c>
      <c r="AG34" s="12">
        <v>94367.85113196024</v>
      </c>
      <c r="AH34" s="12">
        <v>90338.188282426956</v>
      </c>
      <c r="AI34" s="12">
        <v>0</v>
      </c>
      <c r="AJ34" s="12"/>
      <c r="AK34" s="21">
        <f t="shared" si="5"/>
        <v>234652.0394143872</v>
      </c>
      <c r="AL34" s="9"/>
      <c r="AM34" s="10">
        <f t="shared" si="6"/>
        <v>7474083.5365099767</v>
      </c>
    </row>
    <row r="35" spans="1:39" x14ac:dyDescent="0.25">
      <c r="A35" s="7" t="s">
        <v>39</v>
      </c>
      <c r="B35" s="9"/>
      <c r="C35" s="11">
        <v>179104237.67050654</v>
      </c>
      <c r="D35" s="9"/>
      <c r="E35" s="12">
        <v>3891207</v>
      </c>
      <c r="F35" s="12"/>
      <c r="G35" s="12">
        <v>2296978.9569999995</v>
      </c>
      <c r="H35" s="12">
        <v>-6276001.7004182618</v>
      </c>
      <c r="I35" s="21">
        <f t="shared" si="0"/>
        <v>-87815.74341826234</v>
      </c>
      <c r="J35" s="9"/>
      <c r="K35" s="12">
        <v>0</v>
      </c>
      <c r="L35" s="12">
        <v>490913.49</v>
      </c>
      <c r="M35" s="12"/>
      <c r="N35" s="12"/>
      <c r="O35" s="12"/>
      <c r="P35" s="21">
        <f t="shared" si="3"/>
        <v>490913.49</v>
      </c>
      <c r="Q35" s="9"/>
      <c r="R35" s="12">
        <f>'WF Allocation - Attachment B'!AA34</f>
        <v>0</v>
      </c>
      <c r="S35" s="12">
        <f>'WF Allocation - Attachment B'!AC34</f>
        <v>185.30554461421028</v>
      </c>
      <c r="T35" s="12"/>
      <c r="U35" s="12">
        <v>0</v>
      </c>
      <c r="V35" s="12">
        <v>0</v>
      </c>
      <c r="W35" s="21">
        <f t="shared" si="4"/>
        <v>185.30554461421028</v>
      </c>
      <c r="X35" s="9"/>
      <c r="Y35" s="8">
        <f t="shared" si="1"/>
        <v>179507520.72263288</v>
      </c>
      <c r="Z35" s="9"/>
      <c r="AA35" s="11">
        <v>6929920</v>
      </c>
      <c r="AB35" s="11"/>
      <c r="AC35" s="9"/>
      <c r="AD35" s="8">
        <f t="shared" si="2"/>
        <v>186437440.72263288</v>
      </c>
      <c r="AE35" s="9"/>
      <c r="AF35" s="12">
        <v>923882</v>
      </c>
      <c r="AG35" s="12">
        <v>1915066.0236863312</v>
      </c>
      <c r="AH35" s="12">
        <v>10110793.674734252</v>
      </c>
      <c r="AI35" s="12">
        <v>332881.62790700002</v>
      </c>
      <c r="AJ35" s="12"/>
      <c r="AK35" s="21">
        <f t="shared" si="5"/>
        <v>13282623.326327583</v>
      </c>
      <c r="AL35" s="9"/>
      <c r="AM35" s="10">
        <f t="shared" si="6"/>
        <v>199720064.04896048</v>
      </c>
    </row>
    <row r="36" spans="1:39" x14ac:dyDescent="0.25">
      <c r="A36" s="7" t="s">
        <v>40</v>
      </c>
      <c r="B36" s="9"/>
      <c r="C36" s="11">
        <v>24994375.639899753</v>
      </c>
      <c r="D36" s="9"/>
      <c r="E36" s="12">
        <v>410174</v>
      </c>
      <c r="F36" s="12"/>
      <c r="G36" s="12">
        <v>412441.33236400003</v>
      </c>
      <c r="H36" s="12">
        <v>-976477.0739599173</v>
      </c>
      <c r="I36" s="21">
        <f t="shared" si="0"/>
        <v>-153861.74159591726</v>
      </c>
      <c r="J36" s="9"/>
      <c r="K36" s="12">
        <v>24920</v>
      </c>
      <c r="L36" s="12">
        <v>36595.370000000003</v>
      </c>
      <c r="M36" s="12"/>
      <c r="N36" s="12"/>
      <c r="O36" s="12"/>
      <c r="P36" s="21">
        <f t="shared" si="3"/>
        <v>61515.37</v>
      </c>
      <c r="Q36" s="9"/>
      <c r="R36" s="12">
        <f>'WF Allocation - Attachment B'!AA35</f>
        <v>0</v>
      </c>
      <c r="S36" s="12">
        <f>'WF Allocation - Attachment B'!AC35</f>
        <v>24.73901111489306</v>
      </c>
      <c r="T36" s="12"/>
      <c r="U36" s="12">
        <v>0</v>
      </c>
      <c r="V36" s="12">
        <v>0</v>
      </c>
      <c r="W36" s="21">
        <f t="shared" si="4"/>
        <v>24.73901111489306</v>
      </c>
      <c r="X36" s="9"/>
      <c r="Y36" s="8">
        <f t="shared" si="1"/>
        <v>24902054.007314954</v>
      </c>
      <c r="Z36" s="9"/>
      <c r="AA36" s="11">
        <v>634796</v>
      </c>
      <c r="AB36" s="11"/>
      <c r="AC36" s="9"/>
      <c r="AD36" s="8">
        <f t="shared" si="2"/>
        <v>25536850.007314954</v>
      </c>
      <c r="AE36" s="9"/>
      <c r="AF36" s="12">
        <v>77378</v>
      </c>
      <c r="AG36" s="12">
        <v>277720.78891964955</v>
      </c>
      <c r="AH36" s="12">
        <v>722330.45019926399</v>
      </c>
      <c r="AI36" s="12">
        <v>12026.500517000006</v>
      </c>
      <c r="AJ36" s="12"/>
      <c r="AK36" s="21">
        <f t="shared" si="5"/>
        <v>1089455.7396359136</v>
      </c>
      <c r="AL36" s="9"/>
      <c r="AM36" s="10">
        <f t="shared" si="6"/>
        <v>26626305.746950869</v>
      </c>
    </row>
    <row r="37" spans="1:39" x14ac:dyDescent="0.25">
      <c r="A37" s="7" t="s">
        <v>41</v>
      </c>
      <c r="B37" s="9"/>
      <c r="C37" s="11">
        <v>1804528.3856378549</v>
      </c>
      <c r="D37" s="9"/>
      <c r="E37" s="12">
        <v>36529</v>
      </c>
      <c r="F37" s="12"/>
      <c r="G37" s="12">
        <v>34323.945600000006</v>
      </c>
      <c r="H37" s="12">
        <v>-58157.016345239055</v>
      </c>
      <c r="I37" s="21">
        <f t="shared" si="0"/>
        <v>12695.929254760951</v>
      </c>
      <c r="J37" s="9"/>
      <c r="K37" s="12">
        <v>2447.52</v>
      </c>
      <c r="L37" s="12">
        <v>2900.85</v>
      </c>
      <c r="M37" s="12"/>
      <c r="N37" s="12"/>
      <c r="O37" s="12"/>
      <c r="P37" s="21">
        <f t="shared" si="3"/>
        <v>5348.37</v>
      </c>
      <c r="Q37" s="9"/>
      <c r="R37" s="12">
        <f>'WF Allocation - Attachment B'!AA36</f>
        <v>0</v>
      </c>
      <c r="S37" s="12">
        <f>'WF Allocation - Attachment B'!AC36</f>
        <v>1.8881624518712155</v>
      </c>
      <c r="T37" s="12"/>
      <c r="U37" s="12">
        <v>0</v>
      </c>
      <c r="V37" s="12">
        <v>0</v>
      </c>
      <c r="W37" s="21">
        <f t="shared" si="4"/>
        <v>1.8881624518712155</v>
      </c>
      <c r="X37" s="9"/>
      <c r="Y37" s="8">
        <f t="shared" si="1"/>
        <v>1822574.5730550678</v>
      </c>
      <c r="Z37" s="9"/>
      <c r="AA37" s="11">
        <v>14929</v>
      </c>
      <c r="AB37" s="11"/>
      <c r="AC37" s="9"/>
      <c r="AD37" s="8">
        <f t="shared" si="2"/>
        <v>1837503.5730550678</v>
      </c>
      <c r="AE37" s="9"/>
      <c r="AF37" s="12">
        <v>9206</v>
      </c>
      <c r="AG37" s="12">
        <v>45425.116589392877</v>
      </c>
      <c r="AH37" s="12">
        <v>6276.6621182582803</v>
      </c>
      <c r="AI37" s="12">
        <v>0</v>
      </c>
      <c r="AJ37" s="12"/>
      <c r="AK37" s="21">
        <f t="shared" si="5"/>
        <v>60907.778707651159</v>
      </c>
      <c r="AL37" s="9"/>
      <c r="AM37" s="10">
        <f t="shared" si="6"/>
        <v>1898411.351762719</v>
      </c>
    </row>
    <row r="38" spans="1:39" x14ac:dyDescent="0.25">
      <c r="A38" s="7" t="s">
        <v>42</v>
      </c>
      <c r="B38" s="9"/>
      <c r="C38" s="11">
        <v>134972706.236922</v>
      </c>
      <c r="D38" s="9"/>
      <c r="E38" s="12">
        <v>2296005</v>
      </c>
      <c r="F38" s="12"/>
      <c r="G38" s="12">
        <v>2745337.9957740596</v>
      </c>
      <c r="H38" s="12">
        <v>-4545609.0408457266</v>
      </c>
      <c r="I38" s="21">
        <f t="shared" ref="I38:I64" si="7">SUM(E38:H38)</f>
        <v>495733.95492833294</v>
      </c>
      <c r="J38" s="9"/>
      <c r="K38" s="12">
        <v>0</v>
      </c>
      <c r="L38" s="12">
        <v>828304.94</v>
      </c>
      <c r="M38" s="12"/>
      <c r="N38" s="12"/>
      <c r="O38" s="12"/>
      <c r="P38" s="21">
        <f t="shared" si="3"/>
        <v>828304.94</v>
      </c>
      <c r="Q38" s="9"/>
      <c r="R38" s="12">
        <f>'WF Allocation - Attachment B'!AA37</f>
        <v>0</v>
      </c>
      <c r="S38" s="12">
        <f>'WF Allocation - Attachment B'!AC37</f>
        <v>134.21388315765731</v>
      </c>
      <c r="T38" s="12"/>
      <c r="U38" s="12">
        <v>0</v>
      </c>
      <c r="V38" s="12">
        <v>0</v>
      </c>
      <c r="W38" s="21">
        <f t="shared" si="4"/>
        <v>134.21388315765731</v>
      </c>
      <c r="X38" s="9"/>
      <c r="Y38" s="8">
        <f t="shared" ref="Y38:Y64" si="8">C38+I38+P38+W38</f>
        <v>136296879.34573349</v>
      </c>
      <c r="Z38" s="9"/>
      <c r="AA38" s="11">
        <v>923656</v>
      </c>
      <c r="AB38" s="11"/>
      <c r="AC38" s="9"/>
      <c r="AD38" s="8">
        <f t="shared" ref="AD38:AD64" si="9">Y38+SUM(AA38:AB38)</f>
        <v>137220535.34573349</v>
      </c>
      <c r="AE38" s="9"/>
      <c r="AF38" s="12">
        <v>532226</v>
      </c>
      <c r="AG38" s="12">
        <v>1484060.4930504686</v>
      </c>
      <c r="AH38" s="12">
        <v>6987143.7768749837</v>
      </c>
      <c r="AI38" s="12">
        <v>225208.80495957</v>
      </c>
      <c r="AJ38" s="12"/>
      <c r="AK38" s="21">
        <f t="shared" ref="AK38:AK64" si="10">SUM(AF38:AJ38)</f>
        <v>9228639.0748850219</v>
      </c>
      <c r="AL38" s="9"/>
      <c r="AM38" s="10">
        <f t="shared" si="6"/>
        <v>146449174.4206185</v>
      </c>
    </row>
    <row r="39" spans="1:39" x14ac:dyDescent="0.25">
      <c r="A39" s="7" t="s">
        <v>43</v>
      </c>
      <c r="B39" s="9"/>
      <c r="C39" s="11">
        <v>104543252.72599028</v>
      </c>
      <c r="D39" s="9"/>
      <c r="E39" s="12">
        <v>2090813</v>
      </c>
      <c r="F39" s="12"/>
      <c r="G39" s="12">
        <v>1280259.2835059881</v>
      </c>
      <c r="H39" s="12">
        <v>-3701693.6069242139</v>
      </c>
      <c r="I39" s="21">
        <f t="shared" si="7"/>
        <v>-330621.32341822563</v>
      </c>
      <c r="J39" s="9"/>
      <c r="K39" s="12">
        <v>43920</v>
      </c>
      <c r="L39" s="12">
        <v>175836.29</v>
      </c>
      <c r="M39" s="12"/>
      <c r="N39" s="12"/>
      <c r="O39" s="12"/>
      <c r="P39" s="21">
        <f t="shared" si="3"/>
        <v>219756.29</v>
      </c>
      <c r="Q39" s="9"/>
      <c r="R39" s="12">
        <f>'WF Allocation - Attachment B'!AA38</f>
        <v>0</v>
      </c>
      <c r="S39" s="12">
        <f>'WF Allocation - Attachment B'!AC38</f>
        <v>109.29639324035196</v>
      </c>
      <c r="T39" s="12"/>
      <c r="U39" s="12">
        <v>0</v>
      </c>
      <c r="V39" s="12">
        <v>0</v>
      </c>
      <c r="W39" s="21">
        <f t="shared" si="4"/>
        <v>109.29639324035196</v>
      </c>
      <c r="X39" s="9"/>
      <c r="Y39" s="8">
        <f t="shared" si="8"/>
        <v>104432496.9889653</v>
      </c>
      <c r="Z39" s="9"/>
      <c r="AA39" s="11">
        <v>3560591</v>
      </c>
      <c r="AB39" s="11"/>
      <c r="AC39" s="9"/>
      <c r="AD39" s="8">
        <f t="shared" si="9"/>
        <v>107993087.9889653</v>
      </c>
      <c r="AE39" s="9"/>
      <c r="AF39" s="12">
        <v>340254</v>
      </c>
      <c r="AG39" s="12">
        <v>973583.33577807317</v>
      </c>
      <c r="AH39" s="12">
        <v>5034546.2202911144</v>
      </c>
      <c r="AI39" s="12">
        <v>102835.61327399375</v>
      </c>
      <c r="AJ39" s="12"/>
      <c r="AK39" s="21">
        <f t="shared" si="10"/>
        <v>6451219.1693431819</v>
      </c>
      <c r="AL39" s="9"/>
      <c r="AM39" s="10">
        <f t="shared" si="6"/>
        <v>114444307.15830849</v>
      </c>
    </row>
    <row r="40" spans="1:39" x14ac:dyDescent="0.25">
      <c r="A40" s="7" t="s">
        <v>44</v>
      </c>
      <c r="B40" s="9"/>
      <c r="C40" s="11">
        <v>4613356.1251233136</v>
      </c>
      <c r="D40" s="9"/>
      <c r="E40" s="12">
        <v>70059</v>
      </c>
      <c r="F40" s="12"/>
      <c r="G40" s="12">
        <v>73357.171029999998</v>
      </c>
      <c r="H40" s="12">
        <v>-149817.77511705484</v>
      </c>
      <c r="I40" s="21">
        <f t="shared" si="7"/>
        <v>-6401.6040870548459</v>
      </c>
      <c r="J40" s="9"/>
      <c r="K40" s="12">
        <v>0</v>
      </c>
      <c r="L40" s="12">
        <v>14355.5</v>
      </c>
      <c r="M40" s="12"/>
      <c r="N40" s="12"/>
      <c r="O40" s="12"/>
      <c r="P40" s="21">
        <f t="shared" si="3"/>
        <v>14355.5</v>
      </c>
      <c r="Q40" s="9"/>
      <c r="R40" s="12">
        <f>'WF Allocation - Attachment B'!AA39</f>
        <v>0</v>
      </c>
      <c r="S40" s="12">
        <f>'WF Allocation - Attachment B'!AC39</f>
        <v>4.7553981619887962</v>
      </c>
      <c r="T40" s="12"/>
      <c r="U40" s="12">
        <v>0</v>
      </c>
      <c r="V40" s="12">
        <v>0</v>
      </c>
      <c r="W40" s="21">
        <f t="shared" si="4"/>
        <v>4.7553981619887962</v>
      </c>
      <c r="X40" s="9"/>
      <c r="Y40" s="8">
        <f t="shared" si="8"/>
        <v>4621314.7764344206</v>
      </c>
      <c r="Z40" s="9"/>
      <c r="AA40" s="11">
        <v>34642</v>
      </c>
      <c r="AB40" s="11"/>
      <c r="AC40" s="9"/>
      <c r="AD40" s="8">
        <f t="shared" si="9"/>
        <v>4655956.7764344206</v>
      </c>
      <c r="AE40" s="9"/>
      <c r="AF40" s="12">
        <v>14700</v>
      </c>
      <c r="AG40" s="12">
        <v>72919.534905659966</v>
      </c>
      <c r="AH40" s="12">
        <v>142876.90787689254</v>
      </c>
      <c r="AI40" s="12">
        <v>0</v>
      </c>
      <c r="AJ40" s="12"/>
      <c r="AK40" s="21">
        <f t="shared" si="10"/>
        <v>230496.44278255251</v>
      </c>
      <c r="AL40" s="9"/>
      <c r="AM40" s="10">
        <f t="shared" si="6"/>
        <v>4886453.2192169735</v>
      </c>
    </row>
    <row r="41" spans="1:39" x14ac:dyDescent="0.25">
      <c r="A41" s="7" t="s">
        <v>45</v>
      </c>
      <c r="B41" s="9"/>
      <c r="C41" s="11">
        <v>140469045.65698525</v>
      </c>
      <c r="D41" s="9"/>
      <c r="E41" s="12">
        <v>2569673</v>
      </c>
      <c r="F41" s="12"/>
      <c r="G41" s="12">
        <v>-461926.74992594647</v>
      </c>
      <c r="H41" s="12">
        <v>-4579894.4492527833</v>
      </c>
      <c r="I41" s="21">
        <f t="shared" si="7"/>
        <v>-2472148.1991787297</v>
      </c>
      <c r="J41" s="9"/>
      <c r="K41" s="12">
        <v>239760</v>
      </c>
      <c r="L41" s="12">
        <v>954157.31</v>
      </c>
      <c r="M41" s="12"/>
      <c r="N41" s="12"/>
      <c r="O41" s="12"/>
      <c r="P41" s="21">
        <f t="shared" si="3"/>
        <v>1193917.31</v>
      </c>
      <c r="Q41" s="9"/>
      <c r="R41" s="12">
        <f>'WF Allocation - Attachment B'!AA40</f>
        <v>0</v>
      </c>
      <c r="S41" s="12">
        <f>'WF Allocation - Attachment B'!AC40</f>
        <v>135.2261958657254</v>
      </c>
      <c r="T41" s="12"/>
      <c r="U41" s="12">
        <v>0</v>
      </c>
      <c r="V41" s="12">
        <v>0</v>
      </c>
      <c r="W41" s="21">
        <f t="shared" si="4"/>
        <v>135.2261958657254</v>
      </c>
      <c r="X41" s="9"/>
      <c r="Y41" s="8">
        <f t="shared" si="8"/>
        <v>139190949.9940024</v>
      </c>
      <c r="Z41" s="9"/>
      <c r="AA41" s="11">
        <v>1264732</v>
      </c>
      <c r="AB41" s="11"/>
      <c r="AC41" s="9"/>
      <c r="AD41" s="8">
        <f t="shared" si="9"/>
        <v>140455681.9940024</v>
      </c>
      <c r="AE41" s="9"/>
      <c r="AF41" s="12">
        <v>435474</v>
      </c>
      <c r="AG41" s="12">
        <v>1335608.2748150623</v>
      </c>
      <c r="AH41" s="12">
        <v>6840814.9524652651</v>
      </c>
      <c r="AI41" s="12">
        <v>-221940.5209081223</v>
      </c>
      <c r="AJ41" s="12"/>
      <c r="AK41" s="21">
        <f t="shared" si="10"/>
        <v>8389956.7063722052</v>
      </c>
      <c r="AL41" s="9"/>
      <c r="AM41" s="10">
        <f t="shared" si="6"/>
        <v>148845638.7003746</v>
      </c>
    </row>
    <row r="42" spans="1:39" x14ac:dyDescent="0.25">
      <c r="A42" s="7" t="s">
        <v>46</v>
      </c>
      <c r="B42" s="9"/>
      <c r="C42" s="11">
        <v>175598914.91099328</v>
      </c>
      <c r="D42" s="9"/>
      <c r="E42" s="12">
        <v>3882649</v>
      </c>
      <c r="F42" s="12"/>
      <c r="G42" s="12">
        <v>2022388.1217178022</v>
      </c>
      <c r="H42" s="12">
        <v>-6764331.5885217097</v>
      </c>
      <c r="I42" s="21">
        <f t="shared" si="7"/>
        <v>-859294.46680390742</v>
      </c>
      <c r="J42" s="9"/>
      <c r="K42" s="12">
        <v>0</v>
      </c>
      <c r="L42" s="12">
        <v>481095.22</v>
      </c>
      <c r="M42" s="12"/>
      <c r="N42" s="12"/>
      <c r="O42" s="12"/>
      <c r="P42" s="21">
        <f t="shared" si="3"/>
        <v>481095.22</v>
      </c>
      <c r="Q42" s="9"/>
      <c r="R42" s="12">
        <f>'WF Allocation - Attachment B'!AA41</f>
        <v>0</v>
      </c>
      <c r="S42" s="12">
        <f>'WF Allocation - Attachment B'!AC41</f>
        <v>175.82352167331399</v>
      </c>
      <c r="T42" s="12"/>
      <c r="U42" s="12">
        <v>0</v>
      </c>
      <c r="V42" s="12">
        <v>0</v>
      </c>
      <c r="W42" s="21">
        <f t="shared" si="4"/>
        <v>175.82352167331399</v>
      </c>
      <c r="X42" s="9"/>
      <c r="Y42" s="8">
        <f t="shared" si="8"/>
        <v>175220891.48771104</v>
      </c>
      <c r="Z42" s="9"/>
      <c r="AA42" s="11">
        <v>2853598</v>
      </c>
      <c r="AB42" s="11"/>
      <c r="AC42" s="9"/>
      <c r="AD42" s="8">
        <f t="shared" si="9"/>
        <v>178074489.48771104</v>
      </c>
      <c r="AE42" s="9"/>
      <c r="AF42" s="12">
        <v>718442</v>
      </c>
      <c r="AG42" s="12">
        <v>1989882.5390932204</v>
      </c>
      <c r="AH42" s="12">
        <v>6841943.8761958089</v>
      </c>
      <c r="AI42" s="12">
        <v>267784.9179655601</v>
      </c>
      <c r="AJ42" s="12"/>
      <c r="AK42" s="21">
        <f t="shared" si="10"/>
        <v>9818053.3332545888</v>
      </c>
      <c r="AL42" s="9"/>
      <c r="AM42" s="10">
        <f t="shared" si="6"/>
        <v>187892542.82096562</v>
      </c>
    </row>
    <row r="43" spans="1:39" x14ac:dyDescent="0.25">
      <c r="A43" s="7" t="s">
        <v>47</v>
      </c>
      <c r="B43" s="9"/>
      <c r="C43" s="11">
        <v>56925148.218695648</v>
      </c>
      <c r="D43" s="9"/>
      <c r="E43" s="12">
        <v>1531727</v>
      </c>
      <c r="F43" s="12"/>
      <c r="G43" s="12">
        <v>1137025.3296600003</v>
      </c>
      <c r="H43" s="12">
        <v>-2527201.159731695</v>
      </c>
      <c r="I43" s="21">
        <f t="shared" si="7"/>
        <v>141551.16992830532</v>
      </c>
      <c r="J43" s="9"/>
      <c r="K43" s="12">
        <v>17515</v>
      </c>
      <c r="L43" s="12">
        <v>98852.13</v>
      </c>
      <c r="M43" s="12"/>
      <c r="N43" s="12"/>
      <c r="O43" s="12"/>
      <c r="P43" s="21">
        <f t="shared" si="3"/>
        <v>116367.13</v>
      </c>
      <c r="Q43" s="9"/>
      <c r="R43" s="12">
        <f>'WF Allocation - Attachment B'!AA42</f>
        <v>0</v>
      </c>
      <c r="S43" s="12">
        <f>'WF Allocation - Attachment B'!AC42</f>
        <v>64.137782169909769</v>
      </c>
      <c r="T43" s="12"/>
      <c r="U43" s="12">
        <v>0</v>
      </c>
      <c r="V43" s="12">
        <v>0</v>
      </c>
      <c r="W43" s="21">
        <f t="shared" si="4"/>
        <v>64.137782169909769</v>
      </c>
      <c r="X43" s="9"/>
      <c r="Y43" s="8">
        <f t="shared" si="8"/>
        <v>57183130.656406127</v>
      </c>
      <c r="Z43" s="9"/>
      <c r="AA43" s="11">
        <v>5487134</v>
      </c>
      <c r="AB43" s="11"/>
      <c r="AC43" s="9"/>
      <c r="AD43" s="8">
        <f t="shared" si="9"/>
        <v>62670264.656406127</v>
      </c>
      <c r="AE43" s="9"/>
      <c r="AF43" s="12">
        <v>272528</v>
      </c>
      <c r="AG43" s="12">
        <v>535394.79349874007</v>
      </c>
      <c r="AH43" s="12">
        <v>4259533.696073493</v>
      </c>
      <c r="AI43" s="12">
        <v>91752.702179500018</v>
      </c>
      <c r="AJ43" s="12"/>
      <c r="AK43" s="21">
        <f t="shared" si="10"/>
        <v>5159209.1917517325</v>
      </c>
      <c r="AL43" s="9"/>
      <c r="AM43" s="10">
        <f t="shared" si="6"/>
        <v>67829473.848157853</v>
      </c>
    </row>
    <row r="44" spans="1:39" x14ac:dyDescent="0.25">
      <c r="A44" s="7" t="s">
        <v>48</v>
      </c>
      <c r="B44" s="9"/>
      <c r="C44" s="11">
        <v>49734494.44959379</v>
      </c>
      <c r="D44" s="9"/>
      <c r="E44" s="12">
        <v>859541</v>
      </c>
      <c r="F44" s="12"/>
      <c r="G44" s="12">
        <v>591515.18039999995</v>
      </c>
      <c r="H44" s="12">
        <v>-2430393.1956100166</v>
      </c>
      <c r="I44" s="21">
        <f t="shared" si="7"/>
        <v>-979337.01521001663</v>
      </c>
      <c r="J44" s="9"/>
      <c r="K44" s="12">
        <v>51955</v>
      </c>
      <c r="L44" s="12">
        <v>76314.73</v>
      </c>
      <c r="M44" s="12"/>
      <c r="N44" s="12"/>
      <c r="O44" s="12"/>
      <c r="P44" s="21">
        <f t="shared" si="3"/>
        <v>128269.73</v>
      </c>
      <c r="Q44" s="9"/>
      <c r="R44" s="12">
        <f>'WF Allocation - Attachment B'!AA43</f>
        <v>0</v>
      </c>
      <c r="S44" s="12">
        <f>'WF Allocation - Attachment B'!AC43</f>
        <v>49.7036982940729</v>
      </c>
      <c r="T44" s="12"/>
      <c r="U44" s="12">
        <v>0</v>
      </c>
      <c r="V44" s="12">
        <v>0</v>
      </c>
      <c r="W44" s="21">
        <f t="shared" si="4"/>
        <v>49.7036982940729</v>
      </c>
      <c r="X44" s="9"/>
      <c r="Y44" s="8">
        <f t="shared" si="8"/>
        <v>48883476.868082061</v>
      </c>
      <c r="Z44" s="9"/>
      <c r="AA44" s="11">
        <v>1245356</v>
      </c>
      <c r="AB44" s="11"/>
      <c r="AC44" s="9"/>
      <c r="AD44" s="8">
        <f t="shared" si="9"/>
        <v>50128832.868082061</v>
      </c>
      <c r="AE44" s="9"/>
      <c r="AF44" s="12">
        <v>201698</v>
      </c>
      <c r="AG44" s="12">
        <v>501401.33690833912</v>
      </c>
      <c r="AH44" s="12">
        <v>2026927.2963981903</v>
      </c>
      <c r="AI44" s="12">
        <v>29955.756161979971</v>
      </c>
      <c r="AJ44" s="12"/>
      <c r="AK44" s="21">
        <f t="shared" si="10"/>
        <v>2759982.3894685092</v>
      </c>
      <c r="AL44" s="9"/>
      <c r="AM44" s="10">
        <f t="shared" si="6"/>
        <v>52888815.257550567</v>
      </c>
    </row>
    <row r="45" spans="1:39" x14ac:dyDescent="0.25">
      <c r="A45" s="7" t="s">
        <v>49</v>
      </c>
      <c r="B45" s="9"/>
      <c r="C45" s="11">
        <v>18264201.988204472</v>
      </c>
      <c r="D45" s="9"/>
      <c r="E45" s="12">
        <v>376713</v>
      </c>
      <c r="F45" s="12"/>
      <c r="G45" s="12">
        <v>340199.10095809592</v>
      </c>
      <c r="H45" s="12">
        <v>-890720.9588917105</v>
      </c>
      <c r="I45" s="21">
        <f t="shared" si="7"/>
        <v>-173808.85793361464</v>
      </c>
      <c r="J45" s="9"/>
      <c r="K45" s="12">
        <v>18700</v>
      </c>
      <c r="L45" s="12">
        <v>82785.87</v>
      </c>
      <c r="M45" s="12"/>
      <c r="N45" s="12"/>
      <c r="O45" s="12"/>
      <c r="P45" s="21">
        <f t="shared" si="3"/>
        <v>101485.87</v>
      </c>
      <c r="Q45" s="9"/>
      <c r="R45" s="12">
        <f>'WF Allocation - Attachment B'!AA44</f>
        <v>0</v>
      </c>
      <c r="S45" s="12">
        <f>'WF Allocation - Attachment B'!AC44</f>
        <v>18.431120647048651</v>
      </c>
      <c r="T45" s="12"/>
      <c r="U45" s="12">
        <v>0</v>
      </c>
      <c r="V45" s="12">
        <v>0</v>
      </c>
      <c r="W45" s="21">
        <f t="shared" si="4"/>
        <v>18.431120647048651</v>
      </c>
      <c r="X45" s="9"/>
      <c r="Y45" s="8">
        <f t="shared" si="8"/>
        <v>18191897.431391504</v>
      </c>
      <c r="Z45" s="9"/>
      <c r="AA45" s="11">
        <v>298957</v>
      </c>
      <c r="AB45" s="11"/>
      <c r="AC45" s="9"/>
      <c r="AD45" s="8">
        <f t="shared" si="9"/>
        <v>18490854.431391504</v>
      </c>
      <c r="AE45" s="9"/>
      <c r="AF45" s="12">
        <v>130020</v>
      </c>
      <c r="AG45" s="12">
        <v>200628.66649976297</v>
      </c>
      <c r="AH45" s="12">
        <v>900357.47877462569</v>
      </c>
      <c r="AI45" s="12">
        <v>41960.560219999992</v>
      </c>
      <c r="AJ45" s="12"/>
      <c r="AK45" s="21">
        <f t="shared" si="10"/>
        <v>1272966.7054943887</v>
      </c>
      <c r="AL45" s="9"/>
      <c r="AM45" s="10">
        <f t="shared" si="6"/>
        <v>19763821.136885893</v>
      </c>
    </row>
    <row r="46" spans="1:39" x14ac:dyDescent="0.25">
      <c r="A46" s="7" t="s">
        <v>50</v>
      </c>
      <c r="B46" s="9"/>
      <c r="C46" s="11">
        <v>40504619.618496045</v>
      </c>
      <c r="D46" s="9"/>
      <c r="E46" s="12">
        <v>932577</v>
      </c>
      <c r="F46" s="12"/>
      <c r="G46" s="12">
        <v>926487.66755986598</v>
      </c>
      <c r="H46" s="12">
        <v>-1448730.733796041</v>
      </c>
      <c r="I46" s="21">
        <f t="shared" si="7"/>
        <v>410333.93376382487</v>
      </c>
      <c r="J46" s="9"/>
      <c r="K46" s="12">
        <v>39742.480000000003</v>
      </c>
      <c r="L46" s="12">
        <v>62033.61</v>
      </c>
      <c r="M46" s="12"/>
      <c r="N46" s="12"/>
      <c r="O46" s="12"/>
      <c r="P46" s="21">
        <f t="shared" si="3"/>
        <v>101776.09</v>
      </c>
      <c r="Q46" s="9"/>
      <c r="R46" s="12">
        <f>'WF Allocation - Attachment B'!AA45</f>
        <v>0</v>
      </c>
      <c r="S46" s="12">
        <f>'WF Allocation - Attachment B'!AC45</f>
        <v>42.775297146195584</v>
      </c>
      <c r="T46" s="12"/>
      <c r="U46" s="12">
        <v>0</v>
      </c>
      <c r="V46" s="12">
        <v>0</v>
      </c>
      <c r="W46" s="21">
        <f t="shared" si="4"/>
        <v>42.775297146195584</v>
      </c>
      <c r="X46" s="9"/>
      <c r="Y46" s="8">
        <f t="shared" si="8"/>
        <v>41016772.417557016</v>
      </c>
      <c r="Z46" s="9"/>
      <c r="AA46" s="11">
        <v>2411112</v>
      </c>
      <c r="AB46" s="11"/>
      <c r="AC46" s="9"/>
      <c r="AD46" s="8">
        <f t="shared" si="9"/>
        <v>43427884.417557016</v>
      </c>
      <c r="AE46" s="9"/>
      <c r="AF46" s="12">
        <v>329518</v>
      </c>
      <c r="AG46" s="12">
        <v>477778.52968559478</v>
      </c>
      <c r="AH46" s="12">
        <v>3246961.5924146478</v>
      </c>
      <c r="AI46" s="12">
        <v>15128.014351204016</v>
      </c>
      <c r="AJ46" s="12"/>
      <c r="AK46" s="21">
        <f t="shared" si="10"/>
        <v>4069386.1364514465</v>
      </c>
      <c r="AL46" s="9"/>
      <c r="AM46" s="10">
        <f t="shared" si="6"/>
        <v>47497270.554008462</v>
      </c>
    </row>
    <row r="47" spans="1:39" x14ac:dyDescent="0.25">
      <c r="A47" s="7" t="s">
        <v>51</v>
      </c>
      <c r="B47" s="9"/>
      <c r="C47" s="11">
        <v>26341883.865095064</v>
      </c>
      <c r="D47" s="9"/>
      <c r="E47" s="12">
        <v>569017</v>
      </c>
      <c r="F47" s="12"/>
      <c r="G47" s="12">
        <v>191196.21639999992</v>
      </c>
      <c r="H47" s="12">
        <v>-1037243.2604429347</v>
      </c>
      <c r="I47" s="21">
        <f t="shared" si="7"/>
        <v>-277030.04404293478</v>
      </c>
      <c r="J47" s="9"/>
      <c r="K47" s="12">
        <v>44718.76</v>
      </c>
      <c r="L47" s="12">
        <v>41058.22</v>
      </c>
      <c r="M47" s="12"/>
      <c r="N47" s="12"/>
      <c r="O47" s="12"/>
      <c r="P47" s="21">
        <f t="shared" si="3"/>
        <v>85776.98000000001</v>
      </c>
      <c r="Q47" s="9"/>
      <c r="R47" s="12">
        <f>'WF Allocation - Attachment B'!AA46</f>
        <v>0</v>
      </c>
      <c r="S47" s="12">
        <f>'WF Allocation - Attachment B'!AC46</f>
        <v>26.54923655414612</v>
      </c>
      <c r="T47" s="12"/>
      <c r="U47" s="12">
        <v>0</v>
      </c>
      <c r="V47" s="12">
        <v>0</v>
      </c>
      <c r="W47" s="21">
        <f t="shared" si="4"/>
        <v>26.54923655414612</v>
      </c>
      <c r="X47" s="9"/>
      <c r="Y47" s="8">
        <f t="shared" si="8"/>
        <v>26150657.350288685</v>
      </c>
      <c r="Z47" s="9"/>
      <c r="AA47" s="11">
        <v>1597661</v>
      </c>
      <c r="AB47" s="11"/>
      <c r="AC47" s="9"/>
      <c r="AD47" s="8">
        <f t="shared" si="9"/>
        <v>27748318.350288685</v>
      </c>
      <c r="AE47" s="9"/>
      <c r="AF47" s="12">
        <v>162858</v>
      </c>
      <c r="AG47" s="12">
        <v>298092.58708366856</v>
      </c>
      <c r="AH47" s="12">
        <v>2785469.4234622116</v>
      </c>
      <c r="AI47" s="12">
        <v>10330.539700000014</v>
      </c>
      <c r="AJ47" s="12"/>
      <c r="AK47" s="21">
        <f t="shared" si="10"/>
        <v>3256750.5502458801</v>
      </c>
      <c r="AL47" s="9"/>
      <c r="AM47" s="10">
        <f t="shared" si="6"/>
        <v>31005068.900534566</v>
      </c>
    </row>
    <row r="48" spans="1:39" x14ac:dyDescent="0.25">
      <c r="A48" s="7" t="s">
        <v>52</v>
      </c>
      <c r="B48" s="9"/>
      <c r="C48" s="11">
        <v>89640157.028496936</v>
      </c>
      <c r="D48" s="9"/>
      <c r="E48" s="12">
        <v>2129236</v>
      </c>
      <c r="F48" s="12"/>
      <c r="G48" s="12">
        <v>1942631.8934790008</v>
      </c>
      <c r="H48" s="12">
        <v>-4448652.6683245338</v>
      </c>
      <c r="I48" s="21">
        <f t="shared" si="7"/>
        <v>-376784.77484553307</v>
      </c>
      <c r="J48" s="9"/>
      <c r="K48" s="12">
        <v>0</v>
      </c>
      <c r="L48" s="12">
        <v>155530.32</v>
      </c>
      <c r="M48" s="12"/>
      <c r="N48" s="12"/>
      <c r="O48" s="12"/>
      <c r="P48" s="21">
        <f t="shared" si="3"/>
        <v>155530.32</v>
      </c>
      <c r="Q48" s="9"/>
      <c r="R48" s="12">
        <f>'WF Allocation - Attachment B'!AA47</f>
        <v>0</v>
      </c>
      <c r="S48" s="12">
        <f>'WF Allocation - Attachment B'!AC47</f>
        <v>92.918487414777417</v>
      </c>
      <c r="T48" s="12"/>
      <c r="U48" s="12">
        <v>0</v>
      </c>
      <c r="V48" s="12">
        <v>0</v>
      </c>
      <c r="W48" s="21">
        <f t="shared" si="4"/>
        <v>92.918487414777417</v>
      </c>
      <c r="X48" s="9"/>
      <c r="Y48" s="8">
        <f t="shared" si="8"/>
        <v>89418995.492138818</v>
      </c>
      <c r="Z48" s="9"/>
      <c r="AA48" s="11">
        <v>2309466</v>
      </c>
      <c r="AB48" s="11"/>
      <c r="AC48" s="9"/>
      <c r="AD48" s="8">
        <f t="shared" si="9"/>
        <v>91728461.492138818</v>
      </c>
      <c r="AE48" s="9"/>
      <c r="AF48" s="12">
        <v>452782</v>
      </c>
      <c r="AG48" s="12">
        <v>1164066.8399668557</v>
      </c>
      <c r="AH48" s="12">
        <v>6193117.2302958909</v>
      </c>
      <c r="AI48" s="12">
        <v>99587.87002700007</v>
      </c>
      <c r="AJ48" s="12"/>
      <c r="AK48" s="21">
        <f t="shared" si="10"/>
        <v>7909553.940289747</v>
      </c>
      <c r="AL48" s="9"/>
      <c r="AM48" s="10">
        <f t="shared" si="6"/>
        <v>99638015.432428569</v>
      </c>
    </row>
    <row r="49" spans="1:39" x14ac:dyDescent="0.25">
      <c r="A49" s="7" t="s">
        <v>53</v>
      </c>
      <c r="B49" s="9"/>
      <c r="C49" s="11">
        <v>16130084.409896454</v>
      </c>
      <c r="D49" s="9"/>
      <c r="E49" s="12">
        <v>321970</v>
      </c>
      <c r="F49" s="12"/>
      <c r="G49" s="12">
        <v>248081.88179999997</v>
      </c>
      <c r="H49" s="12">
        <v>-774119.81369362632</v>
      </c>
      <c r="I49" s="21">
        <f t="shared" si="7"/>
        <v>-204067.93189362634</v>
      </c>
      <c r="J49" s="9"/>
      <c r="K49" s="12">
        <v>21903.759999999998</v>
      </c>
      <c r="L49" s="12">
        <v>34140.800000000003</v>
      </c>
      <c r="M49" s="12"/>
      <c r="N49" s="12"/>
      <c r="O49" s="12"/>
      <c r="P49" s="21">
        <f t="shared" si="3"/>
        <v>56044.56</v>
      </c>
      <c r="Q49" s="9"/>
      <c r="R49" s="12">
        <f>'WF Allocation - Attachment B'!AA48</f>
        <v>0</v>
      </c>
      <c r="S49" s="12">
        <f>'WF Allocation - Attachment B'!AC48</f>
        <v>16.282196115643057</v>
      </c>
      <c r="T49" s="12"/>
      <c r="U49" s="12">
        <v>0</v>
      </c>
      <c r="V49" s="12">
        <v>0</v>
      </c>
      <c r="W49" s="21">
        <f t="shared" si="4"/>
        <v>16.282196115643057</v>
      </c>
      <c r="X49" s="9"/>
      <c r="Y49" s="8">
        <f t="shared" si="8"/>
        <v>15982077.320198944</v>
      </c>
      <c r="Z49" s="9"/>
      <c r="AA49" s="11">
        <v>203558</v>
      </c>
      <c r="AB49" s="11"/>
      <c r="AC49" s="9"/>
      <c r="AD49" s="8">
        <f t="shared" si="9"/>
        <v>16185635.320198944</v>
      </c>
      <c r="AE49" s="9"/>
      <c r="AF49" s="12">
        <v>113210</v>
      </c>
      <c r="AG49" s="12">
        <v>191965.07004024126</v>
      </c>
      <c r="AH49" s="12">
        <v>993478.86592792091</v>
      </c>
      <c r="AI49" s="12">
        <v>-4628.5422639999906</v>
      </c>
      <c r="AJ49" s="12"/>
      <c r="AK49" s="21">
        <f t="shared" si="10"/>
        <v>1294025.393704162</v>
      </c>
      <c r="AL49" s="9"/>
      <c r="AM49" s="10">
        <f t="shared" si="6"/>
        <v>17479660.713903107</v>
      </c>
    </row>
    <row r="50" spans="1:39" x14ac:dyDescent="0.25">
      <c r="A50" s="7" t="s">
        <v>54</v>
      </c>
      <c r="B50" s="9"/>
      <c r="C50" s="11">
        <v>18576914.912342846</v>
      </c>
      <c r="D50" s="9"/>
      <c r="E50" s="12">
        <v>337674</v>
      </c>
      <c r="F50" s="12">
        <v>660000</v>
      </c>
      <c r="G50" s="12">
        <v>296355.89270200022</v>
      </c>
      <c r="H50" s="12">
        <v>-546003.38307272992</v>
      </c>
      <c r="I50" s="21">
        <f t="shared" si="7"/>
        <v>748026.50962927029</v>
      </c>
      <c r="J50" s="9"/>
      <c r="K50" s="12">
        <v>9190</v>
      </c>
      <c r="L50" s="12">
        <v>93273.56</v>
      </c>
      <c r="M50" s="12"/>
      <c r="N50" s="12"/>
      <c r="O50" s="12"/>
      <c r="P50" s="21">
        <f t="shared" si="3"/>
        <v>102463.56</v>
      </c>
      <c r="Q50" s="9"/>
      <c r="R50" s="12">
        <f>'WF Allocation - Attachment B'!AA49</f>
        <v>0</v>
      </c>
      <c r="S50" s="12">
        <f>'WF Allocation - Attachment B'!AC49</f>
        <v>16.12132358962722</v>
      </c>
      <c r="T50" s="12"/>
      <c r="U50" s="12">
        <v>0</v>
      </c>
      <c r="V50" s="12">
        <v>0</v>
      </c>
      <c r="W50" s="21">
        <f t="shared" si="4"/>
        <v>16.12132358962722</v>
      </c>
      <c r="X50" s="9"/>
      <c r="Y50" s="8">
        <f t="shared" si="8"/>
        <v>19427421.103295706</v>
      </c>
      <c r="Z50" s="9"/>
      <c r="AA50" s="11">
        <v>262221</v>
      </c>
      <c r="AB50" s="11"/>
      <c r="AC50" s="9"/>
      <c r="AD50" s="8">
        <f t="shared" si="9"/>
        <v>19689642.103295706</v>
      </c>
      <c r="AE50" s="9"/>
      <c r="AF50" s="12">
        <v>44394</v>
      </c>
      <c r="AG50" s="12">
        <v>141669.08931936428</v>
      </c>
      <c r="AH50" s="12">
        <v>487549.96935382305</v>
      </c>
      <c r="AI50" s="12">
        <v>0</v>
      </c>
      <c r="AJ50" s="12"/>
      <c r="AK50" s="21">
        <f t="shared" si="10"/>
        <v>673613.05867318739</v>
      </c>
      <c r="AL50" s="9"/>
      <c r="AM50" s="10">
        <f t="shared" si="6"/>
        <v>20363255.161968894</v>
      </c>
    </row>
    <row r="51" spans="1:39" x14ac:dyDescent="0.25">
      <c r="A51" s="7" t="s">
        <v>55</v>
      </c>
      <c r="B51" s="9"/>
      <c r="C51" s="11">
        <v>891086.87895954959</v>
      </c>
      <c r="D51" s="9"/>
      <c r="E51" s="12">
        <v>21571</v>
      </c>
      <c r="F51" s="12"/>
      <c r="G51" s="12">
        <v>29715.679700000008</v>
      </c>
      <c r="H51" s="12">
        <v>0</v>
      </c>
      <c r="I51" s="21">
        <f t="shared" si="7"/>
        <v>51286.679700000008</v>
      </c>
      <c r="J51" s="9"/>
      <c r="K51" s="12">
        <v>630</v>
      </c>
      <c r="L51" s="12">
        <v>223.14</v>
      </c>
      <c r="M51" s="12"/>
      <c r="N51" s="12"/>
      <c r="O51" s="12"/>
      <c r="P51" s="21">
        <f t="shared" si="3"/>
        <v>853.14</v>
      </c>
      <c r="Q51" s="9"/>
      <c r="R51" s="12">
        <f>'WF Allocation - Attachment B'!AA50</f>
        <v>-28052.805224751239</v>
      </c>
      <c r="S51" s="12">
        <f>'WF Allocation - Attachment B'!AC50</f>
        <v>0</v>
      </c>
      <c r="T51" s="12"/>
      <c r="U51" s="12">
        <v>0</v>
      </c>
      <c r="V51" s="12">
        <v>0</v>
      </c>
      <c r="W51" s="21">
        <f t="shared" si="4"/>
        <v>-28052.805224751239</v>
      </c>
      <c r="X51" s="9"/>
      <c r="Y51" s="8">
        <f t="shared" si="8"/>
        <v>915173.89343479834</v>
      </c>
      <c r="Z51" s="9"/>
      <c r="AA51" s="11">
        <v>9616</v>
      </c>
      <c r="AB51" s="11"/>
      <c r="AC51" s="9"/>
      <c r="AD51" s="8">
        <f t="shared" si="9"/>
        <v>924789.89343479834</v>
      </c>
      <c r="AE51" s="9"/>
      <c r="AF51" s="12">
        <v>1830</v>
      </c>
      <c r="AG51" s="12">
        <v>35916.436565201577</v>
      </c>
      <c r="AH51" s="12">
        <v>568.70743237644729</v>
      </c>
      <c r="AI51" s="12">
        <v>0</v>
      </c>
      <c r="AJ51" s="12"/>
      <c r="AK51" s="21">
        <f t="shared" si="10"/>
        <v>38315.143997578023</v>
      </c>
      <c r="AL51" s="9"/>
      <c r="AM51" s="10">
        <f t="shared" si="6"/>
        <v>963105.03743237641</v>
      </c>
    </row>
    <row r="52" spans="1:39" x14ac:dyDescent="0.25">
      <c r="A52" s="7" t="s">
        <v>56</v>
      </c>
      <c r="B52" s="9"/>
      <c r="C52" s="11">
        <v>4317350.4626593199</v>
      </c>
      <c r="D52" s="9"/>
      <c r="E52" s="12">
        <v>85800</v>
      </c>
      <c r="F52" s="12"/>
      <c r="G52" s="12">
        <v>70488.89360000001</v>
      </c>
      <c r="H52" s="12">
        <v>-145390.76427965233</v>
      </c>
      <c r="I52" s="21">
        <f t="shared" si="7"/>
        <v>10898.129320347682</v>
      </c>
      <c r="J52" s="9"/>
      <c r="K52" s="12">
        <v>0</v>
      </c>
      <c r="L52" s="12">
        <v>4239.71</v>
      </c>
      <c r="M52" s="12"/>
      <c r="N52" s="12"/>
      <c r="O52" s="12"/>
      <c r="P52" s="21">
        <f t="shared" si="3"/>
        <v>4239.71</v>
      </c>
      <c r="Q52" s="9"/>
      <c r="R52" s="12">
        <f>'WF Allocation - Attachment B'!AA51</f>
        <v>0</v>
      </c>
      <c r="S52" s="12">
        <f>'WF Allocation - Attachment B'!AC51</f>
        <v>4.2928150823989935</v>
      </c>
      <c r="T52" s="12"/>
      <c r="U52" s="12">
        <v>0</v>
      </c>
      <c r="V52" s="12">
        <v>0</v>
      </c>
      <c r="W52" s="21">
        <f t="shared" si="4"/>
        <v>4.2928150823989935</v>
      </c>
      <c r="X52" s="9"/>
      <c r="Y52" s="8">
        <f t="shared" si="8"/>
        <v>4332492.5947947502</v>
      </c>
      <c r="Z52" s="9"/>
      <c r="AA52" s="11">
        <v>91038</v>
      </c>
      <c r="AB52" s="11"/>
      <c r="AC52" s="9"/>
      <c r="AD52" s="8">
        <f t="shared" si="9"/>
        <v>4423530.5947947502</v>
      </c>
      <c r="AE52" s="9"/>
      <c r="AF52" s="12">
        <v>37000</v>
      </c>
      <c r="AG52" s="12">
        <v>60085.349739821067</v>
      </c>
      <c r="AH52" s="12">
        <v>63682.84136598077</v>
      </c>
      <c r="AI52" s="12">
        <v>0</v>
      </c>
      <c r="AJ52" s="12"/>
      <c r="AK52" s="21">
        <f t="shared" si="10"/>
        <v>160768.19110580184</v>
      </c>
      <c r="AL52" s="9"/>
      <c r="AM52" s="10">
        <f t="shared" si="6"/>
        <v>4584298.7859005518</v>
      </c>
    </row>
    <row r="53" spans="1:39" x14ac:dyDescent="0.25">
      <c r="A53" s="7" t="s">
        <v>57</v>
      </c>
      <c r="B53" s="9"/>
      <c r="C53" s="11">
        <v>28032957.923990525</v>
      </c>
      <c r="D53" s="9"/>
      <c r="E53" s="12">
        <v>559362</v>
      </c>
      <c r="F53" s="12"/>
      <c r="G53" s="12">
        <v>1030501.8964800001</v>
      </c>
      <c r="H53" s="12">
        <v>-1122453.5571688109</v>
      </c>
      <c r="I53" s="21">
        <f t="shared" si="7"/>
        <v>467410.33931118925</v>
      </c>
      <c r="J53" s="9"/>
      <c r="K53" s="12">
        <v>42765</v>
      </c>
      <c r="L53" s="12">
        <v>161108.88</v>
      </c>
      <c r="M53" s="12"/>
      <c r="N53" s="12"/>
      <c r="O53" s="12"/>
      <c r="P53" s="21">
        <f t="shared" si="3"/>
        <v>203873.88</v>
      </c>
      <c r="Q53" s="9"/>
      <c r="R53" s="12">
        <f>'WF Allocation - Attachment B'!AA52</f>
        <v>0</v>
      </c>
      <c r="S53" s="12">
        <f>'WF Allocation - Attachment B'!AC52</f>
        <v>28.526579582047358</v>
      </c>
      <c r="T53" s="12"/>
      <c r="U53" s="12">
        <v>0</v>
      </c>
      <c r="V53" s="12">
        <v>0</v>
      </c>
      <c r="W53" s="21">
        <f t="shared" si="4"/>
        <v>28.526579582047358</v>
      </c>
      <c r="X53" s="9"/>
      <c r="Y53" s="8">
        <f t="shared" si="8"/>
        <v>28704270.669881295</v>
      </c>
      <c r="Z53" s="9"/>
      <c r="AA53" s="11">
        <v>353778</v>
      </c>
      <c r="AB53" s="11"/>
      <c r="AC53" s="9"/>
      <c r="AD53" s="8">
        <f t="shared" si="9"/>
        <v>29058048.669881295</v>
      </c>
      <c r="AE53" s="9"/>
      <c r="AF53" s="12">
        <v>119364</v>
      </c>
      <c r="AG53" s="12">
        <v>300388.85434366285</v>
      </c>
      <c r="AH53" s="12">
        <v>811079.34153990354</v>
      </c>
      <c r="AI53" s="12">
        <v>21296.007441814985</v>
      </c>
      <c r="AJ53" s="12"/>
      <c r="AK53" s="21">
        <f t="shared" si="10"/>
        <v>1252128.2033253815</v>
      </c>
      <c r="AL53" s="9"/>
      <c r="AM53" s="10">
        <f t="shared" si="6"/>
        <v>30310176.873206675</v>
      </c>
    </row>
    <row r="54" spans="1:39" x14ac:dyDescent="0.25">
      <c r="A54" s="7" t="s">
        <v>58</v>
      </c>
      <c r="B54" s="9"/>
      <c r="C54" s="11">
        <v>29676947.171917528</v>
      </c>
      <c r="D54" s="9"/>
      <c r="E54" s="12">
        <v>643923</v>
      </c>
      <c r="F54" s="12"/>
      <c r="G54" s="12">
        <v>1179705.1596719997</v>
      </c>
      <c r="H54" s="12">
        <v>-1404359.4971424937</v>
      </c>
      <c r="I54" s="21">
        <f t="shared" si="7"/>
        <v>419268.66252950602</v>
      </c>
      <c r="J54" s="9"/>
      <c r="K54" s="12">
        <v>14895</v>
      </c>
      <c r="L54" s="12">
        <v>94389.28</v>
      </c>
      <c r="M54" s="12"/>
      <c r="N54" s="12"/>
      <c r="O54" s="12"/>
      <c r="P54" s="21">
        <f t="shared" si="3"/>
        <v>109284.28</v>
      </c>
      <c r="Q54" s="9"/>
      <c r="R54" s="12">
        <f>'WF Allocation - Attachment B'!AA53</f>
        <v>0</v>
      </c>
      <c r="S54" s="12">
        <f>'WF Allocation - Attachment B'!AC53</f>
        <v>30.328809109689146</v>
      </c>
      <c r="T54" s="12"/>
      <c r="U54" s="12">
        <v>0</v>
      </c>
      <c r="V54" s="12">
        <v>0</v>
      </c>
      <c r="W54" s="21">
        <f t="shared" si="4"/>
        <v>30.328809109689146</v>
      </c>
      <c r="X54" s="9"/>
      <c r="Y54" s="8">
        <f t="shared" si="8"/>
        <v>30205530.443256143</v>
      </c>
      <c r="Z54" s="9"/>
      <c r="AA54" s="11">
        <v>1172049</v>
      </c>
      <c r="AB54" s="11"/>
      <c r="AC54" s="9"/>
      <c r="AD54" s="8">
        <f t="shared" si="9"/>
        <v>31377579.443256143</v>
      </c>
      <c r="AE54" s="9"/>
      <c r="AF54" s="12">
        <v>119004</v>
      </c>
      <c r="AG54" s="12">
        <v>321108.30089465214</v>
      </c>
      <c r="AH54" s="12">
        <v>1705828.1529235695</v>
      </c>
      <c r="AI54" s="12">
        <v>10408.280519999986</v>
      </c>
      <c r="AJ54" s="12"/>
      <c r="AK54" s="21">
        <f t="shared" si="10"/>
        <v>2156348.7343382216</v>
      </c>
      <c r="AL54" s="9"/>
      <c r="AM54" s="10">
        <f t="shared" si="6"/>
        <v>33533928.177594364</v>
      </c>
    </row>
    <row r="55" spans="1:39" x14ac:dyDescent="0.25">
      <c r="A55" s="7" t="s">
        <v>59</v>
      </c>
      <c r="B55" s="9"/>
      <c r="C55" s="11">
        <v>29356713.114078224</v>
      </c>
      <c r="D55" s="9"/>
      <c r="E55" s="12">
        <v>540457</v>
      </c>
      <c r="F55" s="12"/>
      <c r="G55" s="12">
        <v>465702.71181999968</v>
      </c>
      <c r="H55" s="12">
        <v>-1059443.2696748632</v>
      </c>
      <c r="I55" s="21">
        <f t="shared" si="7"/>
        <v>-53283.557854863582</v>
      </c>
      <c r="J55" s="9"/>
      <c r="K55" s="12">
        <v>0</v>
      </c>
      <c r="L55" s="12">
        <v>163563.45000000001</v>
      </c>
      <c r="M55" s="12"/>
      <c r="N55" s="12"/>
      <c r="O55" s="12"/>
      <c r="P55" s="21">
        <f t="shared" si="3"/>
        <v>163563.45000000001</v>
      </c>
      <c r="Q55" s="9"/>
      <c r="R55" s="12">
        <f>'WF Allocation - Attachment B'!AA54</f>
        <v>0</v>
      </c>
      <c r="S55" s="12">
        <f>'WF Allocation - Attachment B'!AC54</f>
        <v>31.281175730382046</v>
      </c>
      <c r="T55" s="12"/>
      <c r="U55" s="12">
        <v>0</v>
      </c>
      <c r="V55" s="12">
        <v>0</v>
      </c>
      <c r="W55" s="21">
        <f t="shared" si="4"/>
        <v>31.281175730382046</v>
      </c>
      <c r="X55" s="9"/>
      <c r="Y55" s="8">
        <f t="shared" si="8"/>
        <v>29467024.287399087</v>
      </c>
      <c r="Z55" s="9"/>
      <c r="AA55" s="11">
        <v>1305229</v>
      </c>
      <c r="AB55" s="11"/>
      <c r="AC55" s="9"/>
      <c r="AD55" s="8">
        <f t="shared" si="9"/>
        <v>30772253.287399087</v>
      </c>
      <c r="AE55" s="9"/>
      <c r="AF55" s="12">
        <v>88718</v>
      </c>
      <c r="AG55" s="12">
        <v>361215.00537776056</v>
      </c>
      <c r="AH55" s="12">
        <v>1665211.2466240234</v>
      </c>
      <c r="AI55" s="12">
        <v>4877.1606000000038</v>
      </c>
      <c r="AJ55" s="12"/>
      <c r="AK55" s="21">
        <f t="shared" si="10"/>
        <v>2120021.4126017839</v>
      </c>
      <c r="AL55" s="9"/>
      <c r="AM55" s="10">
        <f t="shared" si="6"/>
        <v>32892274.700000871</v>
      </c>
    </row>
    <row r="56" spans="1:39" x14ac:dyDescent="0.25">
      <c r="A56" s="7" t="s">
        <v>60</v>
      </c>
      <c r="B56" s="9"/>
      <c r="C56" s="11">
        <v>7996327.9211694673</v>
      </c>
      <c r="D56" s="9"/>
      <c r="E56" s="12">
        <v>127407</v>
      </c>
      <c r="F56" s="12"/>
      <c r="G56" s="12">
        <v>234605.23499999993</v>
      </c>
      <c r="H56" s="12">
        <v>-276085.11988832778</v>
      </c>
      <c r="I56" s="21">
        <f t="shared" si="7"/>
        <v>85927.115111672145</v>
      </c>
      <c r="J56" s="9"/>
      <c r="K56" s="12">
        <v>2795</v>
      </c>
      <c r="L56" s="12">
        <v>21421.68</v>
      </c>
      <c r="M56" s="12"/>
      <c r="N56" s="12"/>
      <c r="O56" s="12"/>
      <c r="P56" s="21">
        <f t="shared" si="3"/>
        <v>24216.68</v>
      </c>
      <c r="Q56" s="9"/>
      <c r="R56" s="12">
        <f>'WF Allocation - Attachment B'!AA55</f>
        <v>0</v>
      </c>
      <c r="S56" s="12">
        <f>'WF Allocation - Attachment B'!AC55</f>
        <v>8.1517032567688066</v>
      </c>
      <c r="T56" s="12"/>
      <c r="U56" s="12">
        <v>0</v>
      </c>
      <c r="V56" s="12">
        <v>0</v>
      </c>
      <c r="W56" s="21">
        <f t="shared" si="4"/>
        <v>8.1517032567688066</v>
      </c>
      <c r="X56" s="9"/>
      <c r="Y56" s="8">
        <f t="shared" si="8"/>
        <v>8106479.8679843964</v>
      </c>
      <c r="Z56" s="9"/>
      <c r="AA56" s="11">
        <v>159761</v>
      </c>
      <c r="AB56" s="11"/>
      <c r="AC56" s="9"/>
      <c r="AD56" s="8">
        <f t="shared" si="9"/>
        <v>8266240.8679843964</v>
      </c>
      <c r="AE56" s="9"/>
      <c r="AF56" s="12">
        <v>37382</v>
      </c>
      <c r="AG56" s="12">
        <v>93001.890955498529</v>
      </c>
      <c r="AH56" s="12">
        <v>309864.47997731273</v>
      </c>
      <c r="AI56" s="12">
        <v>0</v>
      </c>
      <c r="AJ56" s="12"/>
      <c r="AK56" s="21">
        <f t="shared" si="10"/>
        <v>440248.37093281129</v>
      </c>
      <c r="AL56" s="9"/>
      <c r="AM56" s="10">
        <f t="shared" si="6"/>
        <v>8706489.2389172073</v>
      </c>
    </row>
    <row r="57" spans="1:39" x14ac:dyDescent="0.25">
      <c r="A57" s="7" t="s">
        <v>61</v>
      </c>
      <c r="B57" s="9"/>
      <c r="C57" s="11">
        <v>5622719.3044451112</v>
      </c>
      <c r="D57" s="9"/>
      <c r="E57" s="12">
        <v>98606</v>
      </c>
      <c r="F57" s="12"/>
      <c r="G57" s="12">
        <v>129459.3814</v>
      </c>
      <c r="H57" s="12">
        <v>-229401.82448471925</v>
      </c>
      <c r="I57" s="21">
        <f t="shared" si="7"/>
        <v>-1336.4430847192416</v>
      </c>
      <c r="J57" s="9"/>
      <c r="K57" s="12">
        <v>1340</v>
      </c>
      <c r="L57" s="12">
        <v>14504.26</v>
      </c>
      <c r="M57" s="12"/>
      <c r="N57" s="12"/>
      <c r="O57" s="12"/>
      <c r="P57" s="21">
        <f t="shared" si="3"/>
        <v>15844.26</v>
      </c>
      <c r="Q57" s="9"/>
      <c r="R57" s="12">
        <f>'WF Allocation - Attachment B'!AA56</f>
        <v>0</v>
      </c>
      <c r="S57" s="12">
        <f>'WF Allocation - Attachment B'!AC56</f>
        <v>5.8471537465086367</v>
      </c>
      <c r="T57" s="12"/>
      <c r="U57" s="12">
        <v>0</v>
      </c>
      <c r="V57" s="12">
        <v>0</v>
      </c>
      <c r="W57" s="21">
        <f t="shared" si="4"/>
        <v>5.8471537465086367</v>
      </c>
      <c r="X57" s="9"/>
      <c r="Y57" s="8">
        <f t="shared" si="8"/>
        <v>5637232.9685141379</v>
      </c>
      <c r="Z57" s="9"/>
      <c r="AA57" s="11">
        <v>108184</v>
      </c>
      <c r="AB57" s="11"/>
      <c r="AC57" s="9"/>
      <c r="AD57" s="8">
        <f t="shared" si="9"/>
        <v>5745416.9685141379</v>
      </c>
      <c r="AE57" s="9"/>
      <c r="AF57" s="12">
        <v>28100</v>
      </c>
      <c r="AG57" s="12">
        <v>72677.770284549741</v>
      </c>
      <c r="AH57" s="12">
        <v>234090.75393831384</v>
      </c>
      <c r="AI57" s="12">
        <v>5524.6672560000006</v>
      </c>
      <c r="AJ57" s="12"/>
      <c r="AK57" s="21">
        <f t="shared" si="10"/>
        <v>340393.19147886359</v>
      </c>
      <c r="AL57" s="9"/>
      <c r="AM57" s="10">
        <f t="shared" si="6"/>
        <v>6085810.1599930013</v>
      </c>
    </row>
    <row r="58" spans="1:39" x14ac:dyDescent="0.25">
      <c r="A58" s="7" t="s">
        <v>62</v>
      </c>
      <c r="B58" s="9"/>
      <c r="C58" s="11">
        <v>2411108.3781103524</v>
      </c>
      <c r="D58" s="9"/>
      <c r="E58" s="12">
        <v>47850</v>
      </c>
      <c r="F58" s="12"/>
      <c r="G58" s="12">
        <v>4037.4935000000105</v>
      </c>
      <c r="H58" s="12">
        <v>-66986.99547078344</v>
      </c>
      <c r="I58" s="21">
        <f t="shared" si="7"/>
        <v>-15099.501970783429</v>
      </c>
      <c r="J58" s="9"/>
      <c r="K58" s="12">
        <v>400</v>
      </c>
      <c r="L58" s="12">
        <v>6694.27</v>
      </c>
      <c r="M58" s="12"/>
      <c r="N58" s="12"/>
      <c r="O58" s="12"/>
      <c r="P58" s="21">
        <f t="shared" si="3"/>
        <v>7094.27</v>
      </c>
      <c r="Q58" s="9"/>
      <c r="R58" s="12">
        <f>'WF Allocation - Attachment B'!AA57</f>
        <v>0</v>
      </c>
      <c r="S58" s="12">
        <f>'WF Allocation - Attachment B'!AC57</f>
        <v>1.9778614267991512</v>
      </c>
      <c r="T58" s="12"/>
      <c r="U58" s="12">
        <v>0</v>
      </c>
      <c r="V58" s="12">
        <v>0</v>
      </c>
      <c r="W58" s="21">
        <f t="shared" si="4"/>
        <v>1.9778614267991512</v>
      </c>
      <c r="X58" s="9"/>
      <c r="Y58" s="8">
        <f t="shared" si="8"/>
        <v>2403105.1240009959</v>
      </c>
      <c r="Z58" s="9"/>
      <c r="AA58" s="11">
        <v>53679</v>
      </c>
      <c r="AB58" s="11"/>
      <c r="AC58" s="9"/>
      <c r="AD58" s="8">
        <f t="shared" si="9"/>
        <v>2456784.1240009959</v>
      </c>
      <c r="AE58" s="9"/>
      <c r="AF58" s="12">
        <v>7648</v>
      </c>
      <c r="AG58" s="12">
        <v>43537.882488696807</v>
      </c>
      <c r="AH58" s="12">
        <v>71805.695653916089</v>
      </c>
      <c r="AI58" s="12">
        <v>0</v>
      </c>
      <c r="AJ58" s="12"/>
      <c r="AK58" s="21">
        <f t="shared" si="10"/>
        <v>122991.5781426129</v>
      </c>
      <c r="AL58" s="9"/>
      <c r="AM58" s="10">
        <f t="shared" si="6"/>
        <v>2579775.7021436086</v>
      </c>
    </row>
    <row r="59" spans="1:39" x14ac:dyDescent="0.25">
      <c r="A59" s="7" t="s">
        <v>63</v>
      </c>
      <c r="B59" s="9"/>
      <c r="C59" s="11">
        <v>31819224.542113084</v>
      </c>
      <c r="D59" s="9"/>
      <c r="E59" s="12">
        <v>457506</v>
      </c>
      <c r="F59" s="12"/>
      <c r="G59" s="12">
        <v>1258728.5857199999</v>
      </c>
      <c r="H59" s="12">
        <v>-1101413.0695584854</v>
      </c>
      <c r="I59" s="21">
        <f t="shared" si="7"/>
        <v>614821.51616151445</v>
      </c>
      <c r="J59" s="9"/>
      <c r="K59" s="12">
        <v>12890</v>
      </c>
      <c r="L59" s="12">
        <v>84347.86</v>
      </c>
      <c r="M59" s="12"/>
      <c r="N59" s="12"/>
      <c r="O59" s="12"/>
      <c r="P59" s="21">
        <f t="shared" si="3"/>
        <v>97237.86</v>
      </c>
      <c r="Q59" s="9"/>
      <c r="R59" s="12">
        <f>'WF Allocation - Attachment B'!AA58</f>
        <v>0</v>
      </c>
      <c r="S59" s="12">
        <f>'WF Allocation - Attachment B'!AC58</f>
        <v>32.520378171048321</v>
      </c>
      <c r="T59" s="12"/>
      <c r="U59" s="12">
        <v>0</v>
      </c>
      <c r="V59" s="12">
        <v>0</v>
      </c>
      <c r="W59" s="21">
        <f t="shared" si="4"/>
        <v>32.520378171048321</v>
      </c>
      <c r="X59" s="9"/>
      <c r="Y59" s="8">
        <f t="shared" si="8"/>
        <v>32531316.438652769</v>
      </c>
      <c r="Z59" s="9"/>
      <c r="AA59" s="11">
        <v>33744</v>
      </c>
      <c r="AB59" s="11"/>
      <c r="AC59" s="9"/>
      <c r="AD59" s="8">
        <f t="shared" si="9"/>
        <v>32565060.438652769</v>
      </c>
      <c r="AE59" s="9"/>
      <c r="AF59" s="12">
        <v>204932</v>
      </c>
      <c r="AG59" s="12">
        <v>316908.3110676083</v>
      </c>
      <c r="AH59" s="12">
        <v>2260366.67594223</v>
      </c>
      <c r="AI59" s="12">
        <v>41789.548840000003</v>
      </c>
      <c r="AJ59" s="12"/>
      <c r="AK59" s="21">
        <f t="shared" si="10"/>
        <v>2823996.5358498381</v>
      </c>
      <c r="AL59" s="9"/>
      <c r="AM59" s="10">
        <f t="shared" si="6"/>
        <v>35389056.974502608</v>
      </c>
    </row>
    <row r="60" spans="1:39" x14ac:dyDescent="0.25">
      <c r="A60" s="7" t="s">
        <v>64</v>
      </c>
      <c r="B60" s="9"/>
      <c r="C60" s="11">
        <v>4954837.8391689174</v>
      </c>
      <c r="D60" s="9"/>
      <c r="E60" s="12">
        <v>85983</v>
      </c>
      <c r="F60" s="12"/>
      <c r="G60" s="12">
        <v>58882</v>
      </c>
      <c r="H60" s="12">
        <v>-232387.41731684766</v>
      </c>
      <c r="I60" s="21">
        <f t="shared" si="7"/>
        <v>-87522.417316847655</v>
      </c>
      <c r="J60" s="9"/>
      <c r="K60" s="12">
        <v>6280</v>
      </c>
      <c r="L60" s="12">
        <v>17851.400000000001</v>
      </c>
      <c r="M60" s="12"/>
      <c r="N60" s="12"/>
      <c r="O60" s="12"/>
      <c r="P60" s="21">
        <f t="shared" si="3"/>
        <v>24131.4</v>
      </c>
      <c r="Q60" s="9"/>
      <c r="R60" s="12">
        <f>'WF Allocation - Attachment B'!AA59</f>
        <v>0</v>
      </c>
      <c r="S60" s="12">
        <f>'WF Allocation - Attachment B'!AC59</f>
        <v>4.7945240778172389</v>
      </c>
      <c r="T60" s="12"/>
      <c r="U60" s="12">
        <v>0</v>
      </c>
      <c r="V60" s="12">
        <v>0</v>
      </c>
      <c r="W60" s="21">
        <f t="shared" si="4"/>
        <v>4.7945240778172389</v>
      </c>
      <c r="X60" s="9"/>
      <c r="Y60" s="8">
        <f t="shared" si="8"/>
        <v>4891451.6163761485</v>
      </c>
      <c r="Z60" s="9"/>
      <c r="AA60" s="11">
        <v>50352</v>
      </c>
      <c r="AB60" s="11"/>
      <c r="AC60" s="9"/>
      <c r="AD60" s="8">
        <f t="shared" si="9"/>
        <v>4941803.6163761485</v>
      </c>
      <c r="AE60" s="9"/>
      <c r="AF60" s="12">
        <v>16642</v>
      </c>
      <c r="AG60" s="12">
        <v>66713.117245244532</v>
      </c>
      <c r="AH60" s="12">
        <v>67214.470378112208</v>
      </c>
      <c r="AI60" s="12">
        <v>0</v>
      </c>
      <c r="AJ60" s="12"/>
      <c r="AK60" s="21">
        <f t="shared" si="10"/>
        <v>150569.58762335673</v>
      </c>
      <c r="AL60" s="9"/>
      <c r="AM60" s="10">
        <f t="shared" si="6"/>
        <v>5092373.2039995054</v>
      </c>
    </row>
    <row r="61" spans="1:39" x14ac:dyDescent="0.25">
      <c r="A61" s="7" t="s">
        <v>65</v>
      </c>
      <c r="B61" s="9"/>
      <c r="C61" s="11">
        <v>42227018.725672483</v>
      </c>
      <c r="D61" s="9"/>
      <c r="E61" s="12">
        <v>914809</v>
      </c>
      <c r="F61" s="12"/>
      <c r="G61" s="12">
        <v>1261141.1359420002</v>
      </c>
      <c r="H61" s="12">
        <v>-2147663.9898048276</v>
      </c>
      <c r="I61" s="21">
        <f t="shared" si="7"/>
        <v>28286.146137172356</v>
      </c>
      <c r="J61" s="9"/>
      <c r="K61" s="12">
        <v>0</v>
      </c>
      <c r="L61" s="12">
        <v>431557.59</v>
      </c>
      <c r="M61" s="12"/>
      <c r="N61" s="12"/>
      <c r="O61" s="12"/>
      <c r="P61" s="21">
        <f t="shared" si="3"/>
        <v>431557.59</v>
      </c>
      <c r="Q61" s="9"/>
      <c r="R61" s="12">
        <f>'WF Allocation - Attachment B'!AA60</f>
        <v>0</v>
      </c>
      <c r="S61" s="12">
        <f>'WF Allocation - Attachment B'!AC60</f>
        <v>43.957852411475365</v>
      </c>
      <c r="T61" s="12"/>
      <c r="U61" s="12">
        <v>0</v>
      </c>
      <c r="V61" s="12">
        <v>0</v>
      </c>
      <c r="W61" s="21">
        <f t="shared" si="4"/>
        <v>43.957852411475365</v>
      </c>
      <c r="X61" s="9"/>
      <c r="Y61" s="8">
        <f t="shared" si="8"/>
        <v>42686906.419662066</v>
      </c>
      <c r="Z61" s="9"/>
      <c r="AA61" s="11">
        <v>968752</v>
      </c>
      <c r="AB61" s="11"/>
      <c r="AC61" s="9"/>
      <c r="AD61" s="8">
        <f t="shared" si="9"/>
        <v>43655658.419662066</v>
      </c>
      <c r="AE61" s="9"/>
      <c r="AF61" s="12">
        <v>205304</v>
      </c>
      <c r="AG61" s="12">
        <v>530520.96176963719</v>
      </c>
      <c r="AH61" s="12">
        <v>2559607.6797894016</v>
      </c>
      <c r="AI61" s="12">
        <v>-19710.94668400001</v>
      </c>
      <c r="AJ61" s="12"/>
      <c r="AK61" s="21">
        <f t="shared" si="10"/>
        <v>3275721.6948750387</v>
      </c>
      <c r="AL61" s="9"/>
      <c r="AM61" s="10">
        <f t="shared" si="6"/>
        <v>46931380.114537105</v>
      </c>
    </row>
    <row r="62" spans="1:39" x14ac:dyDescent="0.25">
      <c r="A62" s="7" t="s">
        <v>66</v>
      </c>
      <c r="B62" s="9"/>
      <c r="C62" s="11">
        <v>15565979.388759052</v>
      </c>
      <c r="D62" s="9"/>
      <c r="E62" s="12">
        <v>245500</v>
      </c>
      <c r="F62" s="12"/>
      <c r="G62" s="12">
        <v>82983.179999999862</v>
      </c>
      <c r="H62" s="12">
        <v>-516996.0326930033</v>
      </c>
      <c r="I62" s="21">
        <f t="shared" si="7"/>
        <v>-188512.85269300343</v>
      </c>
      <c r="J62" s="9"/>
      <c r="K62" s="12">
        <v>0</v>
      </c>
      <c r="L62" s="12">
        <v>47083.07</v>
      </c>
      <c r="M62" s="12"/>
      <c r="N62" s="12"/>
      <c r="O62" s="12"/>
      <c r="P62" s="21">
        <f t="shared" si="3"/>
        <v>47083.07</v>
      </c>
      <c r="Q62" s="9"/>
      <c r="R62" s="12">
        <f>'WF Allocation - Attachment B'!AA61</f>
        <v>0</v>
      </c>
      <c r="S62" s="12">
        <f>'WF Allocation - Attachment B'!AC61</f>
        <v>15.264851090651923</v>
      </c>
      <c r="T62" s="12"/>
      <c r="U62" s="12">
        <v>0</v>
      </c>
      <c r="V62" s="12">
        <v>0</v>
      </c>
      <c r="W62" s="21">
        <f t="shared" si="4"/>
        <v>15.264851090651923</v>
      </c>
      <c r="X62" s="9"/>
      <c r="Y62" s="8">
        <f t="shared" si="8"/>
        <v>15424564.870917141</v>
      </c>
      <c r="Z62" s="9"/>
      <c r="AA62" s="11">
        <v>210076</v>
      </c>
      <c r="AB62" s="11"/>
      <c r="AC62" s="9"/>
      <c r="AD62" s="8">
        <f t="shared" si="9"/>
        <v>15634640.870917141</v>
      </c>
      <c r="AE62" s="9"/>
      <c r="AF62" s="12">
        <v>48556</v>
      </c>
      <c r="AG62" s="12">
        <v>164970.47077632695</v>
      </c>
      <c r="AH62" s="12">
        <v>770310.32080974814</v>
      </c>
      <c r="AI62" s="12">
        <v>3782.8565541900007</v>
      </c>
      <c r="AJ62" s="12"/>
      <c r="AK62" s="21">
        <f t="shared" si="10"/>
        <v>987619.64814026514</v>
      </c>
      <c r="AL62" s="9"/>
      <c r="AM62" s="10">
        <f>AD62+AK62</f>
        <v>16622260.519057406</v>
      </c>
    </row>
    <row r="63" spans="1:39" x14ac:dyDescent="0.25">
      <c r="A63" s="7" t="s">
        <v>67</v>
      </c>
      <c r="B63" s="9"/>
      <c r="C63" s="11">
        <v>6019483.5563526191</v>
      </c>
      <c r="D63" s="9"/>
      <c r="E63" s="12">
        <v>105550</v>
      </c>
      <c r="F63" s="12"/>
      <c r="G63" s="12">
        <v>76395.369098080031</v>
      </c>
      <c r="H63" s="12">
        <v>-207073.64575827704</v>
      </c>
      <c r="I63" s="21">
        <f t="shared" si="7"/>
        <v>-25128.276660197007</v>
      </c>
      <c r="J63" s="9"/>
      <c r="K63" s="12">
        <v>9456</v>
      </c>
      <c r="L63" s="12">
        <v>43512.79</v>
      </c>
      <c r="M63" s="12"/>
      <c r="N63" s="12"/>
      <c r="O63" s="12"/>
      <c r="P63" s="21">
        <f t="shared" si="3"/>
        <v>52968.79</v>
      </c>
      <c r="Q63" s="9"/>
      <c r="R63" s="12">
        <f>'WF Allocation - Attachment B'!AA62</f>
        <v>0</v>
      </c>
      <c r="S63" s="12">
        <f>'WF Allocation - Attachment B'!AC62</f>
        <v>6.1140669703659096</v>
      </c>
      <c r="T63" s="12"/>
      <c r="U63" s="12">
        <v>0</v>
      </c>
      <c r="V63" s="12">
        <v>0</v>
      </c>
      <c r="W63" s="21">
        <f t="shared" si="4"/>
        <v>6.1140669703659096</v>
      </c>
      <c r="X63" s="9"/>
      <c r="Y63" s="8">
        <f t="shared" si="8"/>
        <v>6047330.1837593922</v>
      </c>
      <c r="Z63" s="9"/>
      <c r="AA63" s="11">
        <v>90867</v>
      </c>
      <c r="AB63" s="11"/>
      <c r="AC63" s="9"/>
      <c r="AD63" s="8">
        <f t="shared" si="9"/>
        <v>6138197.1837593922</v>
      </c>
      <c r="AE63" s="9"/>
      <c r="AF63" s="12">
        <v>15788</v>
      </c>
      <c r="AG63" s="12">
        <v>83056.167244830256</v>
      </c>
      <c r="AH63" s="12">
        <v>76258.673802698526</v>
      </c>
      <c r="AI63" s="12">
        <v>0</v>
      </c>
      <c r="AJ63" s="12"/>
      <c r="AK63" s="21">
        <f t="shared" si="10"/>
        <v>175102.84104752878</v>
      </c>
      <c r="AL63" s="9"/>
      <c r="AM63" s="10">
        <f>AD63+AK63</f>
        <v>6313300.0248069214</v>
      </c>
    </row>
    <row r="64" spans="1:39" x14ac:dyDescent="0.25">
      <c r="A64" s="7" t="s">
        <v>95</v>
      </c>
      <c r="B64" s="9"/>
      <c r="C64" s="11">
        <v>0</v>
      </c>
      <c r="D64" s="9"/>
      <c r="E64" s="11">
        <v>0</v>
      </c>
      <c r="F64" s="11">
        <v>0</v>
      </c>
      <c r="G64" s="11">
        <v>0</v>
      </c>
      <c r="H64" s="11">
        <v>0</v>
      </c>
      <c r="I64" s="21">
        <f t="shared" si="7"/>
        <v>0</v>
      </c>
      <c r="J64" s="9"/>
      <c r="K64" s="12">
        <v>0</v>
      </c>
      <c r="L64" s="11">
        <v>0</v>
      </c>
      <c r="M64" s="11">
        <v>20000000</v>
      </c>
      <c r="N64" s="11">
        <v>7000000</v>
      </c>
      <c r="O64" s="11">
        <v>26472959</v>
      </c>
      <c r="P64" s="21">
        <f>SUM(K64:O64)</f>
        <v>53472959</v>
      </c>
      <c r="Q64" s="9"/>
      <c r="R64" s="12">
        <f>'WF Allocation - Attachment B'!AA63</f>
        <v>0</v>
      </c>
      <c r="S64" s="12">
        <f>'WF Allocation - Attachment B'!AC63</f>
        <v>0</v>
      </c>
      <c r="T64" s="12"/>
      <c r="U64" s="12">
        <v>0</v>
      </c>
      <c r="V64" s="12">
        <v>0</v>
      </c>
      <c r="W64" s="21">
        <f t="shared" si="4"/>
        <v>0</v>
      </c>
      <c r="X64" s="9"/>
      <c r="Y64" s="8">
        <f t="shared" si="8"/>
        <v>53472959</v>
      </c>
      <c r="Z64" s="9"/>
      <c r="AA64" s="11">
        <v>0</v>
      </c>
      <c r="AB64" s="11">
        <v>68950000</v>
      </c>
      <c r="AC64" s="9"/>
      <c r="AD64" s="8">
        <f t="shared" si="9"/>
        <v>122422959</v>
      </c>
      <c r="AE64" s="9"/>
      <c r="AF64" s="11">
        <v>0</v>
      </c>
      <c r="AG64" s="12">
        <v>0</v>
      </c>
      <c r="AH64" s="12">
        <v>0</v>
      </c>
      <c r="AI64" s="12">
        <v>0</v>
      </c>
      <c r="AJ64" s="12">
        <v>186700000</v>
      </c>
      <c r="AK64" s="21">
        <f t="shared" si="10"/>
        <v>186700000</v>
      </c>
      <c r="AL64" s="9"/>
      <c r="AM64" s="10">
        <f t="shared" si="6"/>
        <v>309122959</v>
      </c>
    </row>
    <row r="65" spans="1:41" s="2" customFormat="1" ht="18" customHeight="1" thickBot="1" x14ac:dyDescent="0.3">
      <c r="A65" s="15" t="s">
        <v>68</v>
      </c>
      <c r="B65" s="9"/>
      <c r="C65" s="16">
        <f>SUM(C6:C64)</f>
        <v>2433279703.5094218</v>
      </c>
      <c r="D65" s="9"/>
      <c r="E65" s="17">
        <f>SUM(E6:E64)</f>
        <v>50000000</v>
      </c>
      <c r="F65" s="17">
        <f>SUM(F6:F64)</f>
        <v>660000</v>
      </c>
      <c r="G65" s="17">
        <f>SUM(G6:G64)</f>
        <v>35581636.973996654</v>
      </c>
      <c r="H65" s="17">
        <f>SUM(H6:H64)</f>
        <v>-96981999.99999997</v>
      </c>
      <c r="I65" s="17">
        <f t="shared" ref="I65" si="11">SUM(I6:I64)</f>
        <v>-10740363.02600332</v>
      </c>
      <c r="J65" s="9"/>
      <c r="K65" s="18">
        <f t="shared" ref="K65:P65" si="12">SUM(K6:K64)</f>
        <v>897100</v>
      </c>
      <c r="L65" s="17">
        <f t="shared" si="12"/>
        <v>9222999.9799999967</v>
      </c>
      <c r="M65" s="17">
        <f t="shared" si="12"/>
        <v>20000000</v>
      </c>
      <c r="N65" s="17">
        <f t="shared" si="12"/>
        <v>7000000</v>
      </c>
      <c r="O65" s="17">
        <f t="shared" si="12"/>
        <v>26472959</v>
      </c>
      <c r="P65" s="17">
        <f t="shared" si="12"/>
        <v>63593058.980000004</v>
      </c>
      <c r="Q65" s="9"/>
      <c r="R65" s="18">
        <f t="shared" ref="R65:V65" si="13">SUM(R6:R64)</f>
        <v>-2467.5876558108721</v>
      </c>
      <c r="S65" s="18">
        <f t="shared" si="13"/>
        <v>2467.5876558108707</v>
      </c>
      <c r="T65" s="18">
        <f t="shared" si="13"/>
        <v>0</v>
      </c>
      <c r="U65" s="19">
        <f t="shared" si="13"/>
        <v>0</v>
      </c>
      <c r="V65" s="19">
        <f t="shared" si="13"/>
        <v>0</v>
      </c>
      <c r="W65" s="18">
        <f>SUM(W6:W64)</f>
        <v>4.1033842990145786E-13</v>
      </c>
      <c r="X65" s="9"/>
      <c r="Y65" s="16">
        <f>SUM(Y6:Y64)</f>
        <v>2486132399.4634185</v>
      </c>
      <c r="Z65" s="9"/>
      <c r="AA65" s="16">
        <f>SUM(AA6:AA64)</f>
        <v>68818575</v>
      </c>
      <c r="AB65" s="16">
        <f>SUM(AB6:AB64)</f>
        <v>68950000</v>
      </c>
      <c r="AC65" s="9"/>
      <c r="AD65" s="16">
        <f>SUM(AD6:AD64)</f>
        <v>2623900974.463419</v>
      </c>
      <c r="AE65" s="9"/>
      <c r="AF65" s="16">
        <f>SUM(AF6:AF64)</f>
        <v>10907514</v>
      </c>
      <c r="AG65" s="16">
        <f>SUM(AG6:AG64)</f>
        <v>25300000.000000004</v>
      </c>
      <c r="AH65" s="16">
        <f t="shared" ref="AH65:AI65" si="14">SUM(AH6:AH64)</f>
        <v>131806906.00000003</v>
      </c>
      <c r="AI65" s="16">
        <f t="shared" si="14"/>
        <v>2399094.0219493406</v>
      </c>
      <c r="AJ65" s="17">
        <f>SUM(AJ6:AJ64)</f>
        <v>186700000</v>
      </c>
      <c r="AK65" s="17">
        <f t="shared" ref="AK65" si="15">SUM(AK6:AK64)</f>
        <v>357113514.02194941</v>
      </c>
      <c r="AL65" s="9"/>
      <c r="AM65" s="17">
        <f>SUM(AM6:AM64)</f>
        <v>2981014488.4853678</v>
      </c>
    </row>
    <row r="66" spans="1:41" x14ac:dyDescent="0.25"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S66" s="14"/>
      <c r="T66" s="14"/>
      <c r="W66" s="14"/>
      <c r="X66" s="14"/>
      <c r="Y66" s="14"/>
      <c r="Z66" s="14"/>
      <c r="AA66" s="14"/>
      <c r="AB66" s="14"/>
      <c r="AC66" s="14"/>
      <c r="AD66" s="14"/>
      <c r="AF66" s="14"/>
      <c r="AG66" s="14"/>
      <c r="AH66" s="14"/>
      <c r="AI66" s="14"/>
      <c r="AK66" s="29"/>
      <c r="AM66" s="14"/>
    </row>
    <row r="67" spans="1:41" s="38" customFormat="1" hidden="1" x14ac:dyDescent="0.25">
      <c r="A67" s="40" t="s">
        <v>68</v>
      </c>
      <c r="C67" s="39">
        <v>2056051884.6583719</v>
      </c>
      <c r="D67" s="39"/>
      <c r="E67" s="39">
        <v>84175999.999999955</v>
      </c>
      <c r="F67" s="39"/>
      <c r="G67" s="39"/>
      <c r="H67" s="39"/>
      <c r="I67" s="39">
        <v>237035292.96819159</v>
      </c>
      <c r="J67" s="39"/>
      <c r="K67" s="39">
        <v>897100</v>
      </c>
      <c r="L67" s="39">
        <v>9222999.9800000004</v>
      </c>
      <c r="M67" s="39">
        <v>30000000</v>
      </c>
      <c r="N67" s="39">
        <v>7000000</v>
      </c>
      <c r="O67" s="39"/>
      <c r="P67" s="39">
        <v>47120099.979999997</v>
      </c>
      <c r="Q67" s="39"/>
      <c r="R67" s="39">
        <v>87804.176151217194</v>
      </c>
      <c r="S67" s="39">
        <v>-87804.176151217238</v>
      </c>
      <c r="T67" s="39">
        <v>-24886</v>
      </c>
      <c r="U67" s="38">
        <v>0</v>
      </c>
      <c r="V67" s="38">
        <v>0</v>
      </c>
      <c r="W67" s="39">
        <v>-24886.000000000029</v>
      </c>
      <c r="X67" s="39"/>
      <c r="Y67" s="39">
        <v>2338534096.3365622</v>
      </c>
      <c r="Z67" s="39"/>
      <c r="AA67" s="39">
        <v>68818575</v>
      </c>
      <c r="AB67" s="39">
        <v>68949999.995855048</v>
      </c>
      <c r="AC67" s="39"/>
      <c r="AD67" s="39">
        <v>2526302671.3324184</v>
      </c>
      <c r="AF67" s="39">
        <v>10907514</v>
      </c>
      <c r="AG67" s="39">
        <v>25299999.999999993</v>
      </c>
      <c r="AH67" s="39">
        <v>132892871</v>
      </c>
      <c r="AI67" s="39">
        <v>784184.00513030787</v>
      </c>
      <c r="AJ67" s="39">
        <v>156700000</v>
      </c>
      <c r="AK67" s="39">
        <v>326584569.00513029</v>
      </c>
      <c r="AM67" s="39">
        <v>2852887240.3375487</v>
      </c>
    </row>
    <row r="68" spans="1:41" s="38" customFormat="1" hidden="1" x14ac:dyDescent="0.25">
      <c r="A68" s="40" t="s">
        <v>121</v>
      </c>
      <c r="C68" s="39">
        <f>C65-C67</f>
        <v>377227818.8510499</v>
      </c>
      <c r="D68" s="39">
        <f t="shared" ref="D68:I68" si="16">D65-D67</f>
        <v>0</v>
      </c>
      <c r="E68" s="39">
        <f>E65-E67</f>
        <v>-34175999.999999955</v>
      </c>
      <c r="F68" s="39"/>
      <c r="G68" s="39"/>
      <c r="H68" s="39"/>
      <c r="I68" s="39">
        <f t="shared" si="16"/>
        <v>-247775655.99419492</v>
      </c>
      <c r="J68" s="39"/>
      <c r="K68" s="39">
        <f t="shared" ref="K68:P68" si="17">K65-K67</f>
        <v>0</v>
      </c>
      <c r="L68" s="39">
        <f t="shared" si="17"/>
        <v>0</v>
      </c>
      <c r="M68" s="39">
        <f t="shared" si="17"/>
        <v>-10000000</v>
      </c>
      <c r="N68" s="39">
        <f t="shared" si="17"/>
        <v>0</v>
      </c>
      <c r="O68" s="39"/>
      <c r="P68" s="39">
        <f t="shared" si="17"/>
        <v>16472959.000000007</v>
      </c>
      <c r="Q68" s="39"/>
      <c r="R68" s="39">
        <f t="shared" ref="R68:W68" si="18">R65-R67</f>
        <v>-90271.763807028066</v>
      </c>
      <c r="S68" s="39">
        <f t="shared" si="18"/>
        <v>90271.76380702811</v>
      </c>
      <c r="T68" s="39">
        <f t="shared" si="18"/>
        <v>24886</v>
      </c>
      <c r="U68" s="38">
        <f t="shared" si="18"/>
        <v>0</v>
      </c>
      <c r="V68" s="38">
        <f t="shared" si="18"/>
        <v>0</v>
      </c>
      <c r="W68" s="39">
        <f t="shared" si="18"/>
        <v>24886.000000000029</v>
      </c>
      <c r="X68" s="39"/>
      <c r="Y68" s="39">
        <f>Y65-Y67</f>
        <v>147598303.12685633</v>
      </c>
      <c r="Z68" s="39"/>
      <c r="AA68" s="39">
        <f t="shared" ref="AA68" si="19">AA65-AA67</f>
        <v>0</v>
      </c>
      <c r="AB68" s="39">
        <f t="shared" ref="AB68" si="20">AB65-AB67</f>
        <v>4.1449517011642456E-3</v>
      </c>
      <c r="AC68" s="39"/>
      <c r="AD68" s="39">
        <f>AD65-AD67</f>
        <v>97598303.131000519</v>
      </c>
      <c r="AF68" s="39">
        <f t="shared" ref="AF68:AK68" si="21">AF65-AF67</f>
        <v>0</v>
      </c>
      <c r="AG68" s="39">
        <f t="shared" si="21"/>
        <v>0</v>
      </c>
      <c r="AH68" s="39">
        <f t="shared" si="21"/>
        <v>-1085964.9999999702</v>
      </c>
      <c r="AI68" s="39">
        <f t="shared" si="21"/>
        <v>1614910.0168190328</v>
      </c>
      <c r="AJ68" s="39">
        <f t="shared" si="21"/>
        <v>30000000</v>
      </c>
      <c r="AK68" s="39">
        <f t="shared" si="21"/>
        <v>30528945.016819119</v>
      </c>
      <c r="AM68" s="39">
        <f>AM65-AM67</f>
        <v>128127248.14781904</v>
      </c>
    </row>
    <row r="69" spans="1:41" x14ac:dyDescent="0.25">
      <c r="A69" s="2"/>
      <c r="C69" s="38"/>
      <c r="AB69" s="14"/>
      <c r="AG69" s="14"/>
      <c r="AH69" s="41"/>
      <c r="AI69" s="41"/>
      <c r="AK69" s="29"/>
      <c r="AM69" s="14"/>
    </row>
    <row r="70" spans="1:41" x14ac:dyDescent="0.25">
      <c r="A70" s="2"/>
      <c r="C70" s="38"/>
      <c r="AB70" s="14"/>
      <c r="AG70" s="14"/>
      <c r="AH70" s="41"/>
      <c r="AI70" s="41"/>
      <c r="AK70" s="29"/>
      <c r="AM70" s="14"/>
    </row>
    <row r="71" spans="1:41" x14ac:dyDescent="0.25">
      <c r="A71" s="2"/>
      <c r="L71" s="43"/>
      <c r="AG71" s="48">
        <f>'[10]FY25 Allocation Template'!$E$61</f>
        <v>25300000.000000004</v>
      </c>
      <c r="AH71" s="48">
        <f>'[11]CIP Expend &amp; Alloc'!$K$63</f>
        <v>131806906.00000003</v>
      </c>
      <c r="AI71" s="48">
        <f>'[11]CIP Expend &amp; Alloc'!$T$63</f>
        <v>2399094.0219493406</v>
      </c>
      <c r="AJ71" s="48">
        <f>'[12]FY 2024-25 CAC Allocations'!$L$63</f>
        <v>186699999.99999997</v>
      </c>
      <c r="AK71" s="49"/>
      <c r="AM71" s="14"/>
      <c r="AO71" s="14"/>
    </row>
    <row r="72" spans="1:41" x14ac:dyDescent="0.25">
      <c r="L72" s="14"/>
      <c r="AG72" s="14"/>
      <c r="AH72" s="14"/>
      <c r="AI72" s="14"/>
      <c r="AJ72" s="14"/>
      <c r="AK72" s="29"/>
      <c r="AM72" s="14"/>
    </row>
    <row r="73" spans="1:41" x14ac:dyDescent="0.25">
      <c r="AK73" s="29"/>
      <c r="AM73" s="9"/>
    </row>
    <row r="74" spans="1:41" x14ac:dyDescent="0.25">
      <c r="AK74" s="29"/>
      <c r="AM74" s="9"/>
    </row>
    <row r="75" spans="1:41" x14ac:dyDescent="0.25">
      <c r="AK75" s="29"/>
      <c r="AM75" s="14"/>
    </row>
    <row r="76" spans="1:41" x14ac:dyDescent="0.25">
      <c r="AJ76" s="14"/>
      <c r="AK76" s="29"/>
      <c r="AM76" s="14"/>
    </row>
    <row r="77" spans="1:41" x14ac:dyDescent="0.25">
      <c r="AJ77" s="14"/>
      <c r="AK77" s="29"/>
      <c r="AM77" s="14"/>
    </row>
    <row r="78" spans="1:41" x14ac:dyDescent="0.25">
      <c r="AJ78" s="14"/>
      <c r="AK78" s="29"/>
    </row>
    <row r="79" spans="1:41" x14ac:dyDescent="0.25">
      <c r="AK79" s="29"/>
    </row>
    <row r="80" spans="1:41" x14ac:dyDescent="0.25">
      <c r="AK80" s="29"/>
    </row>
    <row r="81" spans="37:37" x14ac:dyDescent="0.25">
      <c r="AK81" s="29"/>
    </row>
    <row r="82" spans="37:37" x14ac:dyDescent="0.25">
      <c r="AK82" s="29"/>
    </row>
    <row r="83" spans="37:37" x14ac:dyDescent="0.25">
      <c r="AK83" s="29"/>
    </row>
    <row r="84" spans="37:37" x14ac:dyDescent="0.25">
      <c r="AK84" s="29"/>
    </row>
    <row r="85" spans="37:37" x14ac:dyDescent="0.25">
      <c r="AK85" s="29"/>
    </row>
    <row r="86" spans="37:37" x14ac:dyDescent="0.25">
      <c r="AK86" s="29"/>
    </row>
    <row r="87" spans="37:37" x14ac:dyDescent="0.25">
      <c r="AK87" s="29"/>
    </row>
    <row r="88" spans="37:37" x14ac:dyDescent="0.25">
      <c r="AK88" s="29"/>
    </row>
    <row r="89" spans="37:37" x14ac:dyDescent="0.25">
      <c r="AK89" s="29"/>
    </row>
    <row r="90" spans="37:37" x14ac:dyDescent="0.25">
      <c r="AK90" s="29"/>
    </row>
    <row r="91" spans="37:37" x14ac:dyDescent="0.25">
      <c r="AK91" s="29"/>
    </row>
    <row r="92" spans="37:37" x14ac:dyDescent="0.25">
      <c r="AK92" s="29"/>
    </row>
    <row r="93" spans="37:37" x14ac:dyDescent="0.25">
      <c r="AK93" s="29"/>
    </row>
    <row r="94" spans="37:37" x14ac:dyDescent="0.25">
      <c r="AK94" s="29"/>
    </row>
    <row r="95" spans="37:37" x14ac:dyDescent="0.25">
      <c r="AK95" s="29"/>
    </row>
    <row r="96" spans="37:37" x14ac:dyDescent="0.25">
      <c r="AK96" s="29"/>
    </row>
    <row r="97" spans="37:37" x14ac:dyDescent="0.25">
      <c r="AK97" s="29"/>
    </row>
    <row r="98" spans="37:37" x14ac:dyDescent="0.25">
      <c r="AK98" s="29"/>
    </row>
    <row r="99" spans="37:37" x14ac:dyDescent="0.25">
      <c r="AK99" s="29"/>
    </row>
    <row r="100" spans="37:37" x14ac:dyDescent="0.25">
      <c r="AK100" s="29"/>
    </row>
    <row r="101" spans="37:37" x14ac:dyDescent="0.25">
      <c r="AK101" s="29"/>
    </row>
    <row r="102" spans="37:37" x14ac:dyDescent="0.25">
      <c r="AK102" s="29"/>
    </row>
    <row r="103" spans="37:37" x14ac:dyDescent="0.25">
      <c r="AK103" s="29"/>
    </row>
    <row r="104" spans="37:37" x14ac:dyDescent="0.25">
      <c r="AK104" s="29"/>
    </row>
    <row r="105" spans="37:37" x14ac:dyDescent="0.25">
      <c r="AK105" s="29"/>
    </row>
    <row r="106" spans="37:37" x14ac:dyDescent="0.25">
      <c r="AK106" s="29"/>
    </row>
    <row r="107" spans="37:37" x14ac:dyDescent="0.25">
      <c r="AK107" s="29"/>
    </row>
    <row r="108" spans="37:37" x14ac:dyDescent="0.25">
      <c r="AK108" s="29"/>
    </row>
    <row r="109" spans="37:37" x14ac:dyDescent="0.25">
      <c r="AK109" s="29"/>
    </row>
  </sheetData>
  <sheetProtection algorithmName="SHA-512" hashValue="7rcC5GLlYPevyurJlTA/q4jfpRmrBBHbDjb/Svtch1qWM/HAjRPSMwALT0POU5WU/Q3Q7U3fGTPidyB/n8qWMA==" saltValue="5+Xxsx2B4UZTliLHtl97aQ==" spinCount="100000" sheet="1" objects="1" scenarios="1"/>
  <mergeCells count="38">
    <mergeCell ref="Y1:Y4"/>
    <mergeCell ref="AF1:AK1"/>
    <mergeCell ref="G3:G4"/>
    <mergeCell ref="AD1:AD4"/>
    <mergeCell ref="T3:T4"/>
    <mergeCell ref="AB3:AB4"/>
    <mergeCell ref="M3:M4"/>
    <mergeCell ref="I3:I4"/>
    <mergeCell ref="K3:K4"/>
    <mergeCell ref="N3:N4"/>
    <mergeCell ref="P3:P4"/>
    <mergeCell ref="K1:P1"/>
    <mergeCell ref="K2:P2"/>
    <mergeCell ref="L3:L4"/>
    <mergeCell ref="R3:R4"/>
    <mergeCell ref="AK2:AK4"/>
    <mergeCell ref="AH3:AH4"/>
    <mergeCell ref="AI3:AI4"/>
    <mergeCell ref="AA3:AA4"/>
    <mergeCell ref="AM1:AM4"/>
    <mergeCell ref="AG3:AG4"/>
    <mergeCell ref="AA1:AB1"/>
    <mergeCell ref="AJ3:AJ4"/>
    <mergeCell ref="AF3:AF4"/>
    <mergeCell ref="S3:S4"/>
    <mergeCell ref="R1:W1"/>
    <mergeCell ref="R2:W2"/>
    <mergeCell ref="A1:A5"/>
    <mergeCell ref="C1:C4"/>
    <mergeCell ref="E1:I1"/>
    <mergeCell ref="E2:I2"/>
    <mergeCell ref="E3:E4"/>
    <mergeCell ref="V3:V4"/>
    <mergeCell ref="W3:W4"/>
    <mergeCell ref="U3:U4"/>
    <mergeCell ref="O3:O4"/>
    <mergeCell ref="H3:H4"/>
    <mergeCell ref="F3:F4"/>
  </mergeCells>
  <phoneticPr fontId="12" type="noConversion"/>
  <pageMargins left="0.45" right="0.45" top="0.7" bottom="0.5" header="0.35" footer="0.4"/>
  <pageSetup scale="43" fitToHeight="0" orientation="landscape" horizontalDpi="4294967293" verticalDpi="4294967293" r:id="rId1"/>
  <headerFooter alignWithMargins="0">
    <oddHeader>&amp;R&amp;"-,Bold"&amp;18Attachment A</oddHeader>
    <oddFooter xml:space="preserve">&amp;L&amp;"-,Italic"&amp;12 &amp;X1&amp;X Benefits funding reflects actual cost changes as identified by the court and is fiscally neutral.
</oddFooter>
  </headerFooter>
  <colBreaks count="1" manualBreakCount="1">
    <brk id="25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D94F7-C2D4-4FB2-8F70-9946050C4909}">
  <dimension ref="A1:AJ70"/>
  <sheetViews>
    <sheetView showGridLines="0" tabSelected="1" zoomScaleNormal="100" workbookViewId="0">
      <pane xSplit="1" ySplit="4" topLeftCell="V47" activePane="bottomRight" state="frozen"/>
      <selection pane="topRight" activeCell="C1" sqref="C1"/>
      <selection pane="bottomLeft" activeCell="A5" sqref="A5"/>
      <selection pane="bottomRight" activeCell="A64" sqref="A64"/>
    </sheetView>
  </sheetViews>
  <sheetFormatPr defaultColWidth="9.28515625" defaultRowHeight="15" x14ac:dyDescent="0.25"/>
  <cols>
    <col min="1" max="1" width="14.7109375" style="1" bestFit="1" customWidth="1"/>
    <col min="2" max="2" width="1.7109375" style="1" customWidth="1"/>
    <col min="3" max="3" width="14.28515625" style="1" bestFit="1" customWidth="1"/>
    <col min="4" max="4" width="1.7109375" style="1" customWidth="1"/>
    <col min="5" max="5" width="14.7109375" style="1" customWidth="1"/>
    <col min="6" max="6" width="13.5703125" style="1" customWidth="1"/>
    <col min="7" max="7" width="1.7109375" style="1" customWidth="1"/>
    <col min="8" max="8" width="14.28515625" style="1" bestFit="1" customWidth="1"/>
    <col min="9" max="9" width="1.7109375" style="1" customWidth="1"/>
    <col min="10" max="10" width="15.7109375" style="1" customWidth="1"/>
    <col min="11" max="11" width="12.7109375" style="1" bestFit="1" customWidth="1"/>
    <col min="12" max="12" width="11.5703125" style="1" bestFit="1" customWidth="1"/>
    <col min="13" max="13" width="12.7109375" style="1" bestFit="1" customWidth="1"/>
    <col min="14" max="14" width="15" style="1" bestFit="1" customWidth="1"/>
    <col min="15" max="15" width="13.28515625" style="1" customWidth="1"/>
    <col min="16" max="16" width="1.7109375" style="1" customWidth="1"/>
    <col min="17" max="17" width="14.28515625" style="1" bestFit="1" customWidth="1"/>
    <col min="18" max="18" width="13.28515625" style="1" bestFit="1" customWidth="1"/>
    <col min="19" max="19" width="14" style="1" bestFit="1" customWidth="1"/>
    <col min="20" max="20" width="15.5703125" style="1" bestFit="1" customWidth="1"/>
    <col min="21" max="21" width="13.7109375" style="1" customWidth="1"/>
    <col min="22" max="22" width="13.28515625" style="1" bestFit="1" customWidth="1"/>
    <col min="23" max="23" width="12.28515625" style="1" customWidth="1"/>
    <col min="24" max="24" width="14.5703125" style="1" customWidth="1"/>
    <col min="25" max="25" width="14.7109375" style="1" customWidth="1"/>
    <col min="26" max="26" width="11.5703125" style="1" customWidth="1"/>
    <col min="27" max="27" width="12.28515625" style="1" customWidth="1"/>
    <col min="28" max="28" width="11.42578125" style="24" customWidth="1"/>
    <col min="29" max="29" width="11.28515625" style="1" customWidth="1"/>
    <col min="30" max="30" width="15.28515625" style="1" customWidth="1"/>
    <col min="31" max="31" width="1.7109375" style="1" customWidth="1"/>
    <col min="32" max="32" width="15.5703125" style="1" customWidth="1"/>
    <col min="33" max="33" width="12.5703125" style="1" customWidth="1"/>
    <col min="34" max="34" width="1.7109375" style="1" customWidth="1"/>
    <col min="35" max="35" width="15" style="1" bestFit="1" customWidth="1"/>
    <col min="36" max="16384" width="9.28515625" style="1"/>
  </cols>
  <sheetData>
    <row r="1" spans="1:35" ht="30.75" customHeight="1" x14ac:dyDescent="0.25">
      <c r="A1" s="102" t="s">
        <v>1</v>
      </c>
      <c r="C1" s="82" t="s">
        <v>156</v>
      </c>
      <c r="E1" s="70" t="s">
        <v>159</v>
      </c>
      <c r="F1" s="103" t="s">
        <v>83</v>
      </c>
      <c r="H1" s="106" t="s">
        <v>130</v>
      </c>
      <c r="J1" s="98" t="s">
        <v>145</v>
      </c>
      <c r="K1" s="99"/>
      <c r="L1" s="99"/>
      <c r="M1" s="98" t="s">
        <v>146</v>
      </c>
      <c r="N1" s="99"/>
      <c r="O1" s="108"/>
      <c r="Q1" s="110" t="s">
        <v>91</v>
      </c>
      <c r="R1" s="111"/>
      <c r="S1" s="111"/>
      <c r="T1" s="111"/>
      <c r="U1" s="111"/>
      <c r="V1" s="111"/>
      <c r="W1" s="111"/>
      <c r="X1" s="111"/>
      <c r="Y1" s="112"/>
      <c r="Z1" s="110" t="s">
        <v>91</v>
      </c>
      <c r="AA1" s="111"/>
      <c r="AB1" s="111"/>
      <c r="AC1" s="111"/>
      <c r="AD1" s="112"/>
      <c r="AF1" s="113" t="s">
        <v>92</v>
      </c>
      <c r="AG1" s="113"/>
      <c r="AI1" s="47" t="s">
        <v>131</v>
      </c>
    </row>
    <row r="2" spans="1:35" ht="45" x14ac:dyDescent="0.25">
      <c r="A2" s="102"/>
      <c r="C2" s="82"/>
      <c r="E2" s="70"/>
      <c r="F2" s="104"/>
      <c r="H2" s="106"/>
      <c r="J2" s="100"/>
      <c r="K2" s="101"/>
      <c r="L2" s="101"/>
      <c r="M2" s="100"/>
      <c r="N2" s="101"/>
      <c r="O2" s="109"/>
      <c r="Q2" s="114" t="s">
        <v>147</v>
      </c>
      <c r="R2" s="34" t="s">
        <v>77</v>
      </c>
      <c r="S2" s="34" t="s">
        <v>78</v>
      </c>
      <c r="T2" s="34" t="s">
        <v>79</v>
      </c>
      <c r="U2" s="34" t="s">
        <v>80</v>
      </c>
      <c r="V2" s="34" t="s">
        <v>96</v>
      </c>
      <c r="W2" s="34" t="s">
        <v>94</v>
      </c>
      <c r="X2" s="58" t="s">
        <v>164</v>
      </c>
      <c r="Y2" s="115" t="s">
        <v>149</v>
      </c>
      <c r="Z2" s="116" t="s">
        <v>150</v>
      </c>
      <c r="AA2" s="116"/>
      <c r="AB2" s="116"/>
      <c r="AC2" s="116"/>
      <c r="AD2" s="114" t="s">
        <v>151</v>
      </c>
      <c r="AE2" s="20"/>
      <c r="AF2" s="117" t="s">
        <v>152</v>
      </c>
      <c r="AG2" s="117" t="s">
        <v>93</v>
      </c>
      <c r="AI2" s="107" t="s">
        <v>160</v>
      </c>
    </row>
    <row r="3" spans="1:35" s="2" customFormat="1" ht="135" customHeight="1" x14ac:dyDescent="0.25">
      <c r="A3" s="102"/>
      <c r="C3" s="82"/>
      <c r="E3" s="70"/>
      <c r="F3" s="105"/>
      <c r="H3" s="106"/>
      <c r="J3" s="25" t="s">
        <v>70</v>
      </c>
      <c r="K3" s="25" t="s">
        <v>71</v>
      </c>
      <c r="L3" s="25" t="s">
        <v>0</v>
      </c>
      <c r="M3" s="25" t="s">
        <v>105</v>
      </c>
      <c r="N3" s="25" t="s">
        <v>126</v>
      </c>
      <c r="O3" s="25" t="s">
        <v>125</v>
      </c>
      <c r="Q3" s="114"/>
      <c r="R3" s="33" t="s">
        <v>115</v>
      </c>
      <c r="S3" s="33" t="s">
        <v>116</v>
      </c>
      <c r="T3" s="33" t="s">
        <v>124</v>
      </c>
      <c r="U3" s="37" t="s">
        <v>148</v>
      </c>
      <c r="V3" s="33" t="s">
        <v>111</v>
      </c>
      <c r="W3" s="33" t="s">
        <v>109</v>
      </c>
      <c r="X3" s="37" t="s">
        <v>176</v>
      </c>
      <c r="Y3" s="115"/>
      <c r="Z3" s="33" t="s">
        <v>84</v>
      </c>
      <c r="AA3" s="33" t="s">
        <v>85</v>
      </c>
      <c r="AB3" s="33" t="s">
        <v>162</v>
      </c>
      <c r="AC3" s="33" t="s">
        <v>163</v>
      </c>
      <c r="AD3" s="114"/>
      <c r="AE3" s="20"/>
      <c r="AF3" s="117"/>
      <c r="AG3" s="117"/>
      <c r="AI3" s="107"/>
    </row>
    <row r="4" spans="1:35" ht="15" customHeight="1" x14ac:dyDescent="0.25">
      <c r="A4" s="102"/>
      <c r="B4" s="3"/>
      <c r="C4" s="5" t="s">
        <v>2</v>
      </c>
      <c r="D4" s="3"/>
      <c r="E4" s="5" t="s">
        <v>3</v>
      </c>
      <c r="F4" s="5" t="s">
        <v>4</v>
      </c>
      <c r="G4" s="3"/>
      <c r="H4" s="5" t="s">
        <v>104</v>
      </c>
      <c r="I4" s="3"/>
      <c r="J4" s="5" t="s">
        <v>6</v>
      </c>
      <c r="K4" s="5" t="s">
        <v>7</v>
      </c>
      <c r="L4" s="5" t="s">
        <v>8</v>
      </c>
      <c r="M4" s="5" t="s">
        <v>9</v>
      </c>
      <c r="N4" s="5" t="s">
        <v>103</v>
      </c>
      <c r="O4" s="5" t="s">
        <v>107</v>
      </c>
      <c r="P4" s="3"/>
      <c r="Q4" s="4" t="s">
        <v>108</v>
      </c>
      <c r="R4" s="4" t="s">
        <v>73</v>
      </c>
      <c r="S4" s="5" t="s">
        <v>69</v>
      </c>
      <c r="T4" s="5" t="s">
        <v>74</v>
      </c>
      <c r="U4" s="5" t="s">
        <v>86</v>
      </c>
      <c r="V4" s="5" t="s">
        <v>75</v>
      </c>
      <c r="W4" s="5" t="s">
        <v>82</v>
      </c>
      <c r="X4" s="5" t="s">
        <v>76</v>
      </c>
      <c r="Y4" s="5" t="s">
        <v>167</v>
      </c>
      <c r="Z4" s="5" t="s">
        <v>165</v>
      </c>
      <c r="AA4" s="5" t="s">
        <v>132</v>
      </c>
      <c r="AB4" s="5" t="s">
        <v>87</v>
      </c>
      <c r="AC4" s="5" t="s">
        <v>129</v>
      </c>
      <c r="AD4" s="5" t="s">
        <v>168</v>
      </c>
      <c r="AE4" s="6"/>
      <c r="AF4" s="5" t="s">
        <v>89</v>
      </c>
      <c r="AG4" s="5" t="s">
        <v>166</v>
      </c>
      <c r="AI4" s="5" t="s">
        <v>90</v>
      </c>
    </row>
    <row r="5" spans="1:35" x14ac:dyDescent="0.25">
      <c r="A5" s="7" t="s">
        <v>10</v>
      </c>
      <c r="B5" s="9"/>
      <c r="C5" s="8">
        <f>'TC Allocations - Attachment A'!C6</f>
        <v>88991670.223059982</v>
      </c>
      <c r="D5" s="9"/>
      <c r="E5" s="11">
        <f>'TC Allocations - Attachment A'!E6</f>
        <v>2104111</v>
      </c>
      <c r="F5" s="11">
        <f>'TC Allocations - Attachment A'!AA6</f>
        <v>3102046</v>
      </c>
      <c r="G5" s="9"/>
      <c r="H5" s="8">
        <f>C5+SUM(E5:F5)</f>
        <v>94197827.223059982</v>
      </c>
      <c r="I5" s="9"/>
      <c r="J5" s="11">
        <v>95407.57</v>
      </c>
      <c r="K5" s="12">
        <f>'TC Allocations - Attachment A'!AF6</f>
        <v>424792</v>
      </c>
      <c r="L5" s="12">
        <f>'TC Allocations - Attachment A'!AG6</f>
        <v>1017456.1649012864</v>
      </c>
      <c r="M5" s="11">
        <v>-3355023.9453440001</v>
      </c>
      <c r="N5" s="11">
        <v>-2357868.8746176958</v>
      </c>
      <c r="O5" s="8">
        <f t="shared" ref="O5:O36" si="0">SUM(J5:N5)</f>
        <v>-4175237.0850604093</v>
      </c>
      <c r="P5" s="9"/>
      <c r="Q5" s="10">
        <f t="shared" ref="Q5:Q36" si="1">H5+O5</f>
        <v>90022590.137999579</v>
      </c>
      <c r="R5" s="10">
        <f>'TC Allocations - Attachment A'!T6</f>
        <v>0</v>
      </c>
      <c r="S5" s="11">
        <v>-43495.610722044948</v>
      </c>
      <c r="T5" s="12">
        <v>6309.9599999999919</v>
      </c>
      <c r="U5" s="12">
        <f>'TC Allocations - Attachment A'!G6</f>
        <v>1002907.6433000002</v>
      </c>
      <c r="V5" s="12">
        <f>'TC Allocations - Attachment A'!L6</f>
        <v>143034.34</v>
      </c>
      <c r="W5" s="12">
        <v>1639838.29</v>
      </c>
      <c r="X5" s="12">
        <f>'TC Allocations - Attachment A'!H6</f>
        <v>-4324869.5407480728</v>
      </c>
      <c r="Y5" s="21">
        <f t="shared" ref="Y5:Y36" si="2">SUM(Q5:X5)</f>
        <v>88446315.219829455</v>
      </c>
      <c r="Z5" s="12"/>
      <c r="AA5" s="12"/>
      <c r="AB5" s="22">
        <f>IF( Z5=0,Y5/($Y$64-$Y$6-$Y$50),"-")</f>
        <v>3.5665160594583155E-2</v>
      </c>
      <c r="AC5" s="12">
        <f>-(SUM($AA$6+$AA$50)*AB5)</f>
        <v>88.006910025705736</v>
      </c>
      <c r="AD5" s="8">
        <f>Y5+AA5+AC5</f>
        <v>88446403.226739481</v>
      </c>
      <c r="AE5" s="13"/>
      <c r="AF5" s="21">
        <v>94645176.982130736</v>
      </c>
      <c r="AG5" s="45">
        <f>AD5/AF5</f>
        <v>0.93450512796271068</v>
      </c>
      <c r="AI5" s="12">
        <v>0</v>
      </c>
    </row>
    <row r="6" spans="1:35" x14ac:dyDescent="0.25">
      <c r="A6" s="7" t="s">
        <v>11</v>
      </c>
      <c r="B6" s="9"/>
      <c r="C6" s="8">
        <f>'TC Allocations - Attachment A'!C7</f>
        <v>838968.02406565007</v>
      </c>
      <c r="D6" s="9"/>
      <c r="E6" s="11">
        <f>'TC Allocations - Attachment A'!E7</f>
        <v>21282</v>
      </c>
      <c r="F6" s="11">
        <f>'TC Allocations - Attachment A'!AA7</f>
        <v>20340</v>
      </c>
      <c r="G6" s="9"/>
      <c r="H6" s="8">
        <f t="shared" ref="H6:H63" si="3">C6+SUM(E6:F6)</f>
        <v>880590.02406565007</v>
      </c>
      <c r="I6" s="9"/>
      <c r="J6" s="11">
        <v>36</v>
      </c>
      <c r="K6" s="12">
        <f>'TC Allocations - Attachment A'!AF7</f>
        <v>2034</v>
      </c>
      <c r="L6" s="12">
        <f>'TC Allocations - Attachment A'!AG7</f>
        <v>34710.990615409602</v>
      </c>
      <c r="M6" s="11">
        <v>0</v>
      </c>
      <c r="N6" s="11">
        <v>0</v>
      </c>
      <c r="O6" s="8">
        <f t="shared" si="0"/>
        <v>36780.990615409602</v>
      </c>
      <c r="P6" s="9"/>
      <c r="Q6" s="10">
        <f t="shared" si="1"/>
        <v>917371.01468105963</v>
      </c>
      <c r="R6" s="10">
        <f>'TC Allocations - Attachment A'!T7</f>
        <v>0</v>
      </c>
      <c r="S6" s="11">
        <v>0</v>
      </c>
      <c r="T6" s="12">
        <v>-5</v>
      </c>
      <c r="U6" s="12">
        <f>'TC Allocations - Attachment A'!G7</f>
        <v>22530.267750000003</v>
      </c>
      <c r="V6" s="12">
        <f>'TC Allocations - Attachment A'!L7</f>
        <v>0</v>
      </c>
      <c r="W6" s="12">
        <v>13018.5</v>
      </c>
      <c r="X6" s="12">
        <f>'TC Allocations - Attachment A'!H7</f>
        <v>0</v>
      </c>
      <c r="Y6" s="21">
        <f t="shared" si="2"/>
        <v>952914.78243105963</v>
      </c>
      <c r="Z6" s="12">
        <v>978500</v>
      </c>
      <c r="AA6" s="12">
        <f>Z6-Y6</f>
        <v>25585.217568940367</v>
      </c>
      <c r="AB6" s="22" t="str">
        <f t="shared" ref="AB6:AB62" si="4">IF( Z6=0,Y6/($Y$64-$Y$6-$Y$50),"-")</f>
        <v>-</v>
      </c>
      <c r="AC6" s="12">
        <v>0</v>
      </c>
      <c r="AD6" s="8">
        <f t="shared" ref="AD6:AD36" si="5">Y6+AA6+AC6</f>
        <v>978500</v>
      </c>
      <c r="AE6" s="13"/>
      <c r="AF6" s="21">
        <v>549681.36921385862</v>
      </c>
      <c r="AG6" s="45">
        <f t="shared" ref="AG6:AG62" si="6">AD6/AF6</f>
        <v>1.7801221849658606</v>
      </c>
      <c r="AI6" s="12">
        <v>0</v>
      </c>
    </row>
    <row r="7" spans="1:35" x14ac:dyDescent="0.25">
      <c r="A7" s="7" t="s">
        <v>12</v>
      </c>
      <c r="B7" s="9"/>
      <c r="C7" s="8">
        <f>'TC Allocations - Attachment A'!C8</f>
        <v>4093209.5423393101</v>
      </c>
      <c r="D7" s="9"/>
      <c r="E7" s="11">
        <f>'TC Allocations - Attachment A'!E8</f>
        <v>62182</v>
      </c>
      <c r="F7" s="11">
        <f>'TC Allocations - Attachment A'!AA8</f>
        <v>51756</v>
      </c>
      <c r="G7" s="9"/>
      <c r="H7" s="8">
        <f t="shared" si="3"/>
        <v>4207147.5423393101</v>
      </c>
      <c r="I7" s="9"/>
      <c r="J7" s="11">
        <v>702.49</v>
      </c>
      <c r="K7" s="12">
        <f>'TC Allocations - Attachment A'!AF8</f>
        <v>11006</v>
      </c>
      <c r="L7" s="12">
        <f>'TC Allocations - Attachment A'!AG8</f>
        <v>57922.38080420225</v>
      </c>
      <c r="M7" s="11">
        <v>0</v>
      </c>
      <c r="N7" s="11">
        <v>-148631.73294754891</v>
      </c>
      <c r="O7" s="8">
        <f t="shared" si="0"/>
        <v>-79000.862143346661</v>
      </c>
      <c r="P7" s="9"/>
      <c r="Q7" s="10">
        <f t="shared" si="1"/>
        <v>4128146.6801959635</v>
      </c>
      <c r="R7" s="10">
        <f>'TC Allocations - Attachment A'!T8</f>
        <v>0</v>
      </c>
      <c r="S7" s="11">
        <v>-10834.283190445334</v>
      </c>
      <c r="T7" s="12">
        <v>-53.789999999999964</v>
      </c>
      <c r="U7" s="12">
        <f>'TC Allocations - Attachment A'!G8</f>
        <v>191071.05344400002</v>
      </c>
      <c r="V7" s="12">
        <f>'TC Allocations - Attachment A'!L8</f>
        <v>6471.13</v>
      </c>
      <c r="W7" s="12">
        <v>171167.78</v>
      </c>
      <c r="X7" s="12">
        <f>'TC Allocations - Attachment A'!H8</f>
        <v>-167223.35904181658</v>
      </c>
      <c r="Y7" s="21">
        <f t="shared" si="2"/>
        <v>4318745.2114077015</v>
      </c>
      <c r="Z7" s="12"/>
      <c r="AA7" s="12"/>
      <c r="AB7" s="22">
        <f t="shared" si="4"/>
        <v>1.7414941611655721E-3</v>
      </c>
      <c r="AC7" s="12">
        <f t="shared" ref="AC7:AC63" si="7">-(SUM($AA$6+$AA$50)*AB7)</f>
        <v>4.2972894947588749</v>
      </c>
      <c r="AD7" s="8">
        <f t="shared" si="5"/>
        <v>4318749.5086971959</v>
      </c>
      <c r="AE7" s="13"/>
      <c r="AF7" s="21">
        <v>4684703.161420295</v>
      </c>
      <c r="AG7" s="45">
        <f t="shared" si="6"/>
        <v>0.92188327838211415</v>
      </c>
      <c r="AI7" s="12">
        <v>0</v>
      </c>
    </row>
    <row r="8" spans="1:35" x14ac:dyDescent="0.25">
      <c r="A8" s="7" t="s">
        <v>13</v>
      </c>
      <c r="B8" s="9"/>
      <c r="C8" s="8">
        <f>'TC Allocations - Attachment A'!C9</f>
        <v>14018568.524182523</v>
      </c>
      <c r="D8" s="9"/>
      <c r="E8" s="11">
        <f>'TC Allocations - Attachment A'!E9</f>
        <v>273524</v>
      </c>
      <c r="F8" s="11">
        <f>'TC Allocations - Attachment A'!AA9</f>
        <v>124077</v>
      </c>
      <c r="G8" s="9"/>
      <c r="H8" s="8">
        <f>C8+SUM(E8:F8)</f>
        <v>14416169.524182523</v>
      </c>
      <c r="I8" s="9"/>
      <c r="J8" s="11">
        <v>11081.81</v>
      </c>
      <c r="K8" s="12">
        <f>'TC Allocations - Attachment A'!AF9</f>
        <v>59332</v>
      </c>
      <c r="L8" s="12">
        <f>'TC Allocations - Attachment A'!AG9</f>
        <v>155943.13477592371</v>
      </c>
      <c r="M8" s="11">
        <v>-493178.14617600001</v>
      </c>
      <c r="N8" s="11">
        <v>-456855.16648000007</v>
      </c>
      <c r="O8" s="8">
        <f t="shared" si="0"/>
        <v>-723676.3678800764</v>
      </c>
      <c r="P8" s="9"/>
      <c r="Q8" s="10">
        <f t="shared" si="1"/>
        <v>13692493.156302446</v>
      </c>
      <c r="R8" s="10">
        <f>'TC Allocations - Attachment A'!T9</f>
        <v>0</v>
      </c>
      <c r="S8" s="11">
        <v>-71717.384104259952</v>
      </c>
      <c r="T8" s="12">
        <v>999.82999999999993</v>
      </c>
      <c r="U8" s="12">
        <f>'TC Allocations - Attachment A'!G9</f>
        <v>415925.01840000006</v>
      </c>
      <c r="V8" s="12">
        <f>'TC Allocations - Attachment A'!L9</f>
        <v>164679.16</v>
      </c>
      <c r="W8" s="12">
        <v>88415.88</v>
      </c>
      <c r="X8" s="12">
        <f>'TC Allocations - Attachment A'!H9</f>
        <v>-583709.96346897073</v>
      </c>
      <c r="Y8" s="21">
        <f t="shared" si="2"/>
        <v>13707085.697129218</v>
      </c>
      <c r="Z8" s="12"/>
      <c r="AA8" s="12"/>
      <c r="AB8" s="22">
        <f t="shared" si="4"/>
        <v>5.5272558439181298E-3</v>
      </c>
      <c r="AC8" s="12">
        <f t="shared" si="7"/>
        <v>13.638988290960881</v>
      </c>
      <c r="AD8" s="8">
        <f t="shared" si="5"/>
        <v>13707099.33611751</v>
      </c>
      <c r="AE8" s="13"/>
      <c r="AF8" s="21">
        <v>14689950.595214264</v>
      </c>
      <c r="AG8" s="45">
        <f t="shared" si="6"/>
        <v>0.93309363072895901</v>
      </c>
      <c r="AI8" s="12">
        <v>0</v>
      </c>
    </row>
    <row r="9" spans="1:35" x14ac:dyDescent="0.25">
      <c r="A9" s="7" t="s">
        <v>14</v>
      </c>
      <c r="B9" s="9"/>
      <c r="C9" s="8">
        <f>'TC Allocations - Attachment A'!C10</f>
        <v>3269571.6653515487</v>
      </c>
      <c r="D9" s="9"/>
      <c r="E9" s="11">
        <f>'TC Allocations - Attachment A'!E10</f>
        <v>58645</v>
      </c>
      <c r="F9" s="11">
        <f>'TC Allocations - Attachment A'!AA10</f>
        <v>50506</v>
      </c>
      <c r="G9" s="9"/>
      <c r="H9" s="8">
        <f t="shared" si="3"/>
        <v>3378722.6653515487</v>
      </c>
      <c r="I9" s="9"/>
      <c r="J9" s="11">
        <v>853</v>
      </c>
      <c r="K9" s="12">
        <f>'TC Allocations - Attachment A'!AF10</f>
        <v>18652</v>
      </c>
      <c r="L9" s="12">
        <f>'TC Allocations - Attachment A'!AG10</f>
        <v>60856.135877789566</v>
      </c>
      <c r="M9" s="11">
        <v>0</v>
      </c>
      <c r="N9" s="11">
        <v>0</v>
      </c>
      <c r="O9" s="8">
        <f t="shared" si="0"/>
        <v>80361.135877789566</v>
      </c>
      <c r="P9" s="9"/>
      <c r="Q9" s="10">
        <f t="shared" si="1"/>
        <v>3459083.8012293382</v>
      </c>
      <c r="R9" s="10">
        <f>'TC Allocations - Attachment A'!T10</f>
        <v>0</v>
      </c>
      <c r="S9" s="11">
        <v>-135946.98013792001</v>
      </c>
      <c r="T9" s="12">
        <v>-21.190000000000055</v>
      </c>
      <c r="U9" s="12">
        <f>'TC Allocations - Attachment A'!G10</f>
        <v>14809.484725000053</v>
      </c>
      <c r="V9" s="12">
        <f>'TC Allocations - Attachment A'!L10</f>
        <v>8925.7000000000007</v>
      </c>
      <c r="W9" s="12">
        <v>63646.340000000011</v>
      </c>
      <c r="X9" s="12">
        <f>'TC Allocations - Attachment A'!H10</f>
        <v>-111187.19771571792</v>
      </c>
      <c r="Y9" s="21">
        <f t="shared" si="2"/>
        <v>3299309.9581007003</v>
      </c>
      <c r="Z9" s="12"/>
      <c r="AA9" s="12"/>
      <c r="AB9" s="22">
        <f t="shared" si="4"/>
        <v>1.3304163007187377E-3</v>
      </c>
      <c r="AC9" s="12">
        <f t="shared" si="7"/>
        <v>3.2829188407431222</v>
      </c>
      <c r="AD9" s="8">
        <f t="shared" si="5"/>
        <v>3299313.2410195409</v>
      </c>
      <c r="AE9" s="13"/>
      <c r="AF9" s="21">
        <v>3767569.9377889987</v>
      </c>
      <c r="AG9" s="45">
        <f t="shared" si="6"/>
        <v>0.87571386742610691</v>
      </c>
      <c r="AI9" s="12">
        <v>0</v>
      </c>
    </row>
    <row r="10" spans="1:35" x14ac:dyDescent="0.25">
      <c r="A10" s="7" t="s">
        <v>15</v>
      </c>
      <c r="B10" s="9"/>
      <c r="C10" s="8">
        <f>'TC Allocations - Attachment A'!C11</f>
        <v>2362972.3616894069</v>
      </c>
      <c r="D10" s="9"/>
      <c r="E10" s="11">
        <f>'TC Allocations - Attachment A'!E11</f>
        <v>48701</v>
      </c>
      <c r="F10" s="11">
        <f>'TC Allocations - Attachment A'!AA11</f>
        <v>24773</v>
      </c>
      <c r="G10" s="9"/>
      <c r="H10" s="8">
        <f t="shared" si="3"/>
        <v>2436446.3616894069</v>
      </c>
      <c r="I10" s="9"/>
      <c r="J10" s="11">
        <v>346</v>
      </c>
      <c r="K10" s="12">
        <f>'TC Allocations - Attachment A'!AF11</f>
        <v>13708</v>
      </c>
      <c r="L10" s="12">
        <f>'TC Allocations - Attachment A'!AG11</f>
        <v>46982.382706798824</v>
      </c>
      <c r="M10" s="11">
        <v>0</v>
      </c>
      <c r="N10" s="11">
        <v>0</v>
      </c>
      <c r="O10" s="8">
        <f t="shared" si="0"/>
        <v>61036.382706798824</v>
      </c>
      <c r="P10" s="9"/>
      <c r="Q10" s="10">
        <f t="shared" si="1"/>
        <v>2497482.7443962055</v>
      </c>
      <c r="R10" s="10">
        <f>'TC Allocations - Attachment A'!T11</f>
        <v>0</v>
      </c>
      <c r="S10" s="11">
        <v>0</v>
      </c>
      <c r="T10" s="12">
        <v>-6.9900000000000091</v>
      </c>
      <c r="U10" s="12">
        <f>'TC Allocations - Attachment A'!G11</f>
        <v>28829.763300000002</v>
      </c>
      <c r="V10" s="12">
        <f>'TC Allocations - Attachment A'!L11</f>
        <v>8033.13</v>
      </c>
      <c r="W10" s="12">
        <v>14619.800000000001</v>
      </c>
      <c r="X10" s="12">
        <f>'TC Allocations - Attachment A'!H11</f>
        <v>-94059.086551838831</v>
      </c>
      <c r="Y10" s="21">
        <f t="shared" si="2"/>
        <v>2454899.3611443662</v>
      </c>
      <c r="Z10" s="12"/>
      <c r="AA10" s="12"/>
      <c r="AB10" s="22">
        <f t="shared" si="4"/>
        <v>9.8991551814386881E-4</v>
      </c>
      <c r="AC10" s="12">
        <f t="shared" si="7"/>
        <v>2.442703312867434</v>
      </c>
      <c r="AD10" s="8">
        <f t="shared" si="5"/>
        <v>2454901.8038476789</v>
      </c>
      <c r="AE10" s="13"/>
      <c r="AF10" s="21">
        <v>2635031.9874839764</v>
      </c>
      <c r="AG10" s="45">
        <f t="shared" si="6"/>
        <v>0.93164022885039344</v>
      </c>
      <c r="AI10" s="12">
        <v>0</v>
      </c>
    </row>
    <row r="11" spans="1:35" x14ac:dyDescent="0.25">
      <c r="A11" s="7" t="s">
        <v>16</v>
      </c>
      <c r="B11" s="9"/>
      <c r="C11" s="8">
        <f>'TC Allocations - Attachment A'!C12</f>
        <v>50377375.847615287</v>
      </c>
      <c r="D11" s="9"/>
      <c r="E11" s="11">
        <f>'TC Allocations - Attachment A'!E12</f>
        <v>1132213</v>
      </c>
      <c r="F11" s="11">
        <f>'TC Allocations - Attachment A'!AA12</f>
        <v>1396191</v>
      </c>
      <c r="G11" s="9"/>
      <c r="H11" s="8">
        <f t="shared" si="3"/>
        <v>52905779.847615287</v>
      </c>
      <c r="I11" s="9"/>
      <c r="J11" s="11">
        <v>68228.33</v>
      </c>
      <c r="K11" s="12">
        <f>'TC Allocations - Attachment A'!AF12</f>
        <v>218186</v>
      </c>
      <c r="L11" s="12">
        <f>'TC Allocations - Attachment A'!AG12</f>
        <v>722449.49131088948</v>
      </c>
      <c r="M11" s="11">
        <v>0</v>
      </c>
      <c r="N11" s="11">
        <v>-892041.57457599195</v>
      </c>
      <c r="O11" s="8">
        <f t="shared" si="0"/>
        <v>116822.24673489749</v>
      </c>
      <c r="P11" s="9"/>
      <c r="Q11" s="10">
        <f t="shared" si="1"/>
        <v>53022602.094350182</v>
      </c>
      <c r="R11" s="10">
        <f>'TC Allocations - Attachment A'!T12</f>
        <v>0</v>
      </c>
      <c r="S11" s="11">
        <v>-6134.15453402407</v>
      </c>
      <c r="T11" s="12">
        <v>6438.0399999999936</v>
      </c>
      <c r="U11" s="12">
        <f>'TC Allocations - Attachment A'!G12</f>
        <v>-309097.11710000015</v>
      </c>
      <c r="V11" s="12">
        <f>'TC Allocations - Attachment A'!L12</f>
        <v>41504.5</v>
      </c>
      <c r="W11" s="12">
        <v>581126.75999999989</v>
      </c>
      <c r="X11" s="12">
        <f>'TC Allocations - Attachment A'!H12</f>
        <v>-1738845.9929553482</v>
      </c>
      <c r="Y11" s="21">
        <f t="shared" si="2"/>
        <v>51597594.129760802</v>
      </c>
      <c r="Z11" s="12"/>
      <c r="AA11" s="12"/>
      <c r="AB11" s="22">
        <f t="shared" si="4"/>
        <v>2.0806253786358569E-2</v>
      </c>
      <c r="AC11" s="12">
        <f t="shared" si="7"/>
        <v>51.34125500688662</v>
      </c>
      <c r="AD11" s="8">
        <f t="shared" si="5"/>
        <v>51597645.471015811</v>
      </c>
      <c r="AE11" s="13"/>
      <c r="AF11" s="21">
        <v>59907816.004695073</v>
      </c>
      <c r="AG11" s="45">
        <f t="shared" si="6"/>
        <v>0.86128403457358582</v>
      </c>
      <c r="AI11" s="12">
        <v>0</v>
      </c>
    </row>
    <row r="12" spans="1:35" x14ac:dyDescent="0.25">
      <c r="A12" s="7" t="s">
        <v>17</v>
      </c>
      <c r="B12" s="9"/>
      <c r="C12" s="8">
        <f>'TC Allocations - Attachment A'!C13</f>
        <v>3647003.5302222902</v>
      </c>
      <c r="D12" s="9"/>
      <c r="E12" s="11">
        <f>'TC Allocations - Attachment A'!E13</f>
        <v>69702</v>
      </c>
      <c r="F12" s="11">
        <f>'TC Allocations - Attachment A'!AA13</f>
        <v>94130</v>
      </c>
      <c r="G12" s="9"/>
      <c r="H12" s="8">
        <f t="shared" si="3"/>
        <v>3810835.5302222902</v>
      </c>
      <c r="I12" s="9"/>
      <c r="J12" s="11">
        <v>429.14</v>
      </c>
      <c r="K12" s="12">
        <f>'TC Allocations - Attachment A'!AF13</f>
        <v>11208</v>
      </c>
      <c r="L12" s="12">
        <f>'TC Allocations - Attachment A'!AG13</f>
        <v>50172.60296185968</v>
      </c>
      <c r="M12" s="11">
        <v>0</v>
      </c>
      <c r="N12" s="11">
        <v>0</v>
      </c>
      <c r="O12" s="8">
        <f t="shared" si="0"/>
        <v>61809.74296185968</v>
      </c>
      <c r="P12" s="9"/>
      <c r="Q12" s="10">
        <f t="shared" si="1"/>
        <v>3872645.27318415</v>
      </c>
      <c r="R12" s="10">
        <f>'TC Allocations - Attachment A'!T13</f>
        <v>0</v>
      </c>
      <c r="S12" s="11">
        <v>0</v>
      </c>
      <c r="T12" s="12">
        <v>72.360000000000014</v>
      </c>
      <c r="U12" s="12">
        <f>'TC Allocations - Attachment A'!G13</f>
        <v>109148.17875000006</v>
      </c>
      <c r="V12" s="12">
        <f>'TC Allocations - Attachment A'!L13</f>
        <v>19190.25</v>
      </c>
      <c r="W12" s="12">
        <v>620757.54</v>
      </c>
      <c r="X12" s="12">
        <f>'TC Allocations - Attachment A'!H13</f>
        <v>-138332.61094449257</v>
      </c>
      <c r="Y12" s="21">
        <f t="shared" si="2"/>
        <v>4483480.9909896571</v>
      </c>
      <c r="Z12" s="12"/>
      <c r="AA12" s="12"/>
      <c r="AB12" s="22">
        <f t="shared" si="4"/>
        <v>1.8079223444071397E-3</v>
      </c>
      <c r="AC12" s="12">
        <f t="shared" si="7"/>
        <v>4.4612068597237098</v>
      </c>
      <c r="AD12" s="8">
        <f t="shared" si="5"/>
        <v>4483485.452196517</v>
      </c>
      <c r="AE12" s="13"/>
      <c r="AF12" s="21">
        <v>3875339.0885847146</v>
      </c>
      <c r="AG12" s="45">
        <f t="shared" si="6"/>
        <v>1.1569272648690723</v>
      </c>
      <c r="AI12" s="12">
        <v>0</v>
      </c>
    </row>
    <row r="13" spans="1:35" x14ac:dyDescent="0.25">
      <c r="A13" s="7" t="s">
        <v>18</v>
      </c>
      <c r="B13" s="9"/>
      <c r="C13" s="8">
        <f>'TC Allocations - Attachment A'!C14</f>
        <v>9042277.7625706531</v>
      </c>
      <c r="D13" s="9"/>
      <c r="E13" s="11">
        <f>'TC Allocations - Attachment A'!E14</f>
        <v>186535</v>
      </c>
      <c r="F13" s="11">
        <f>'TC Allocations - Attachment A'!AA14</f>
        <v>213120</v>
      </c>
      <c r="G13" s="9"/>
      <c r="H13" s="8">
        <f t="shared" si="3"/>
        <v>9441932.7625706531</v>
      </c>
      <c r="I13" s="9"/>
      <c r="J13" s="11">
        <v>3202.51</v>
      </c>
      <c r="K13" s="12">
        <f>'TC Allocations - Attachment A'!AF14</f>
        <v>54374</v>
      </c>
      <c r="L13" s="12">
        <f>'TC Allocations - Attachment A'!AG14</f>
        <v>147338.34055785526</v>
      </c>
      <c r="M13" s="11">
        <v>0</v>
      </c>
      <c r="N13" s="11">
        <v>-147285.01741500001</v>
      </c>
      <c r="O13" s="8">
        <f t="shared" si="0"/>
        <v>57629.833142855263</v>
      </c>
      <c r="P13" s="9"/>
      <c r="Q13" s="10">
        <f t="shared" si="1"/>
        <v>9499562.5957135092</v>
      </c>
      <c r="R13" s="10">
        <f>'TC Allocations - Attachment A'!T14</f>
        <v>0</v>
      </c>
      <c r="S13" s="11">
        <v>6037.9448900000134</v>
      </c>
      <c r="T13" s="12">
        <v>136.88999999999987</v>
      </c>
      <c r="U13" s="12">
        <f>'TC Allocations - Attachment A'!G14</f>
        <v>143534.6422210001</v>
      </c>
      <c r="V13" s="12">
        <f>'TC Allocations - Attachment A'!L14</f>
        <v>45521.07</v>
      </c>
      <c r="W13" s="12">
        <v>145984.15</v>
      </c>
      <c r="X13" s="12">
        <f>'TC Allocations - Attachment A'!H14</f>
        <v>-320823.7393388765</v>
      </c>
      <c r="Y13" s="21">
        <f t="shared" si="2"/>
        <v>9519953.5534856338</v>
      </c>
      <c r="Z13" s="12"/>
      <c r="AA13" s="12"/>
      <c r="AB13" s="22">
        <f t="shared" si="4"/>
        <v>3.8388334380482564E-3</v>
      </c>
      <c r="AC13" s="12">
        <f t="shared" si="7"/>
        <v>9.4726580044418878</v>
      </c>
      <c r="AD13" s="8">
        <f t="shared" si="5"/>
        <v>9519963.0261436384</v>
      </c>
      <c r="AE13" s="13"/>
      <c r="AF13" s="21">
        <v>10819494.817626694</v>
      </c>
      <c r="AG13" s="45">
        <f t="shared" si="6"/>
        <v>0.87988979029169556</v>
      </c>
      <c r="AI13" s="12">
        <v>0</v>
      </c>
    </row>
    <row r="14" spans="1:35" x14ac:dyDescent="0.25">
      <c r="A14" s="7" t="s">
        <v>19</v>
      </c>
      <c r="B14" s="9"/>
      <c r="C14" s="8">
        <f>'TC Allocations - Attachment A'!C15</f>
        <v>59887765.38987352</v>
      </c>
      <c r="D14" s="9"/>
      <c r="E14" s="11">
        <f>'TC Allocations - Attachment A'!E15</f>
        <v>1211523</v>
      </c>
      <c r="F14" s="11">
        <f>'TC Allocations - Attachment A'!AA15</f>
        <v>3340363</v>
      </c>
      <c r="G14" s="9"/>
      <c r="H14" s="8">
        <f t="shared" si="3"/>
        <v>64439651.38987352</v>
      </c>
      <c r="I14" s="9"/>
      <c r="J14" s="11">
        <v>57546.83</v>
      </c>
      <c r="K14" s="12">
        <f>'TC Allocations - Attachment A'!AF15</f>
        <v>181080</v>
      </c>
      <c r="L14" s="12">
        <f>'TC Allocations - Attachment A'!AG15</f>
        <v>636326.25842239836</v>
      </c>
      <c r="M14" s="11">
        <v>0</v>
      </c>
      <c r="N14" s="11">
        <v>-1326885.7878795182</v>
      </c>
      <c r="O14" s="8">
        <f t="shared" si="0"/>
        <v>-451932.69945711992</v>
      </c>
      <c r="P14" s="9"/>
      <c r="Q14" s="10">
        <f t="shared" si="1"/>
        <v>63987718.690416403</v>
      </c>
      <c r="R14" s="10">
        <f>'TC Allocations - Attachment A'!T15</f>
        <v>0</v>
      </c>
      <c r="S14" s="11">
        <v>83876.870964396279</v>
      </c>
      <c r="T14" s="12">
        <v>7647.7599999999948</v>
      </c>
      <c r="U14" s="12">
        <f>'TC Allocations - Attachment A'!G15</f>
        <v>1417502.7547000006</v>
      </c>
      <c r="V14" s="12">
        <f>'TC Allocations - Attachment A'!L15</f>
        <v>244117.89</v>
      </c>
      <c r="W14" s="12">
        <v>421210.97000000003</v>
      </c>
      <c r="X14" s="12">
        <f>'TC Allocations - Attachment A'!H15</f>
        <v>-3029032.8477046117</v>
      </c>
      <c r="Y14" s="21">
        <f t="shared" si="2"/>
        <v>63133042.088376179</v>
      </c>
      <c r="Z14" s="12"/>
      <c r="AA14" s="12"/>
      <c r="AB14" s="22">
        <f t="shared" si="4"/>
        <v>2.545781674804808E-2</v>
      </c>
      <c r="AC14" s="12">
        <f t="shared" si="7"/>
        <v>62.819394351378719</v>
      </c>
      <c r="AD14" s="8">
        <f t="shared" si="5"/>
        <v>63133104.907770529</v>
      </c>
      <c r="AE14" s="13"/>
      <c r="AF14" s="21">
        <v>66287167.105184592</v>
      </c>
      <c r="AG14" s="45">
        <f t="shared" si="6"/>
        <v>0.95241820800081578</v>
      </c>
      <c r="AI14" s="12">
        <v>500000</v>
      </c>
    </row>
    <row r="15" spans="1:35" x14ac:dyDescent="0.25">
      <c r="A15" s="7" t="s">
        <v>20</v>
      </c>
      <c r="B15" s="9"/>
      <c r="C15" s="8">
        <f>'TC Allocations - Attachment A'!C16</f>
        <v>2868748.9870904628</v>
      </c>
      <c r="D15" s="9"/>
      <c r="E15" s="11">
        <f>'TC Allocations - Attachment A'!E16</f>
        <v>52813</v>
      </c>
      <c r="F15" s="11">
        <f>'TC Allocations - Attachment A'!AA16</f>
        <v>54665</v>
      </c>
      <c r="G15" s="9"/>
      <c r="H15" s="8">
        <f t="shared" si="3"/>
        <v>2976226.9870904628</v>
      </c>
      <c r="I15" s="9"/>
      <c r="J15" s="11">
        <v>382.88</v>
      </c>
      <c r="K15" s="12">
        <f>'TC Allocations - Attachment A'!AF16</f>
        <v>19264</v>
      </c>
      <c r="L15" s="12">
        <f>'TC Allocations - Attachment A'!AG16</f>
        <v>51119.001199303486</v>
      </c>
      <c r="M15" s="11">
        <v>-10323.967744000001</v>
      </c>
      <c r="N15" s="11">
        <v>0</v>
      </c>
      <c r="O15" s="8">
        <f t="shared" si="0"/>
        <v>60441.913455303489</v>
      </c>
      <c r="P15" s="9"/>
      <c r="Q15" s="10">
        <f t="shared" si="1"/>
        <v>3036668.9005457661</v>
      </c>
      <c r="R15" s="10">
        <f>'TC Allocations - Attachment A'!T16</f>
        <v>0</v>
      </c>
      <c r="S15" s="11">
        <v>0</v>
      </c>
      <c r="T15" s="12">
        <v>84.62</v>
      </c>
      <c r="U15" s="12">
        <f>'TC Allocations - Attachment A'!G16</f>
        <v>51851.219999999994</v>
      </c>
      <c r="V15" s="12">
        <f>'TC Allocations - Attachment A'!L16</f>
        <v>6024.85</v>
      </c>
      <c r="W15" s="12">
        <v>11106.34</v>
      </c>
      <c r="X15" s="12">
        <f>'TC Allocations - Attachment A'!H16</f>
        <v>-115557.02793849875</v>
      </c>
      <c r="Y15" s="21">
        <f t="shared" si="2"/>
        <v>2990178.9026072677</v>
      </c>
      <c r="Z15" s="12"/>
      <c r="AA15" s="12"/>
      <c r="AB15" s="22">
        <f t="shared" si="4"/>
        <v>1.2057620546764511E-3</v>
      </c>
      <c r="AC15" s="12">
        <f t="shared" si="7"/>
        <v>2.9753235619647644</v>
      </c>
      <c r="AD15" s="8">
        <f t="shared" si="5"/>
        <v>2990181.8779308298</v>
      </c>
      <c r="AE15" s="13"/>
      <c r="AF15" s="21">
        <v>3237289.1993662566</v>
      </c>
      <c r="AG15" s="45">
        <f t="shared" si="6"/>
        <v>0.92366844411558857</v>
      </c>
      <c r="AI15" s="12">
        <v>0</v>
      </c>
    </row>
    <row r="16" spans="1:35" x14ac:dyDescent="0.25">
      <c r="A16" s="7" t="s">
        <v>21</v>
      </c>
      <c r="B16" s="9"/>
      <c r="C16" s="8">
        <f>'TC Allocations - Attachment A'!C17</f>
        <v>8013299.680402956</v>
      </c>
      <c r="D16" s="9"/>
      <c r="E16" s="11">
        <f>'TC Allocations - Attachment A'!E17</f>
        <v>172432</v>
      </c>
      <c r="F16" s="11">
        <f>'TC Allocations - Attachment A'!AA17</f>
        <v>73084</v>
      </c>
      <c r="G16" s="9"/>
      <c r="H16" s="8">
        <f t="shared" si="3"/>
        <v>8258815.680402956</v>
      </c>
      <c r="I16" s="9"/>
      <c r="J16" s="11">
        <v>7793.33</v>
      </c>
      <c r="K16" s="12">
        <f>'TC Allocations - Attachment A'!AF17</f>
        <v>48160</v>
      </c>
      <c r="L16" s="12">
        <f>'TC Allocations - Attachment A'!AG17</f>
        <v>114409.68131268911</v>
      </c>
      <c r="M16" s="11">
        <v>-177151.187584</v>
      </c>
      <c r="N16" s="11">
        <v>-158269.25258356804</v>
      </c>
      <c r="O16" s="8">
        <f t="shared" si="0"/>
        <v>-165057.42885487893</v>
      </c>
      <c r="P16" s="9"/>
      <c r="Q16" s="10">
        <f t="shared" si="1"/>
        <v>8093758.251548077</v>
      </c>
      <c r="R16" s="10">
        <f>'TC Allocations - Attachment A'!T17</f>
        <v>0</v>
      </c>
      <c r="S16" s="11">
        <v>4327.2347857137211</v>
      </c>
      <c r="T16" s="12">
        <v>-75.890000000000327</v>
      </c>
      <c r="U16" s="12">
        <f>'TC Allocations - Attachment A'!G17</f>
        <v>91432.560000000041</v>
      </c>
      <c r="V16" s="12">
        <f>'TC Allocations - Attachment A'!L17</f>
        <v>34363.94</v>
      </c>
      <c r="W16" s="12">
        <v>1102386.5200000003</v>
      </c>
      <c r="X16" s="12">
        <f>'TC Allocations - Attachment A'!H17</f>
        <v>-425808.2226928958</v>
      </c>
      <c r="Y16" s="21">
        <f t="shared" si="2"/>
        <v>8900384.3936408963</v>
      </c>
      <c r="Z16" s="12"/>
      <c r="AA16" s="12"/>
      <c r="AB16" s="22">
        <f t="shared" si="4"/>
        <v>3.5889978905707574E-3</v>
      </c>
      <c r="AC16" s="12">
        <f t="shared" si="7"/>
        <v>8.8561668915036602</v>
      </c>
      <c r="AD16" s="8">
        <f t="shared" si="5"/>
        <v>8900393.2498077881</v>
      </c>
      <c r="AE16" s="13"/>
      <c r="AF16" s="21">
        <v>9318360.7545870263</v>
      </c>
      <c r="AG16" s="45">
        <f t="shared" si="6"/>
        <v>0.9551458120385079</v>
      </c>
      <c r="AI16" s="12">
        <v>0</v>
      </c>
    </row>
    <row r="17" spans="1:35" x14ac:dyDescent="0.25">
      <c r="A17" s="7" t="s">
        <v>22</v>
      </c>
      <c r="B17" s="9"/>
      <c r="C17" s="8">
        <f>'TC Allocations - Attachment A'!C18</f>
        <v>10296135.876591211</v>
      </c>
      <c r="D17" s="9"/>
      <c r="E17" s="11">
        <f>'TC Allocations - Attachment A'!E18</f>
        <v>237510</v>
      </c>
      <c r="F17" s="11">
        <f>'TC Allocations - Attachment A'!AA18</f>
        <v>125539</v>
      </c>
      <c r="G17" s="9"/>
      <c r="H17" s="8">
        <f t="shared" si="3"/>
        <v>10659184.876591211</v>
      </c>
      <c r="I17" s="9"/>
      <c r="J17" s="11">
        <v>8977</v>
      </c>
      <c r="K17" s="12">
        <f>'TC Allocations - Attachment A'!AF18</f>
        <v>67678</v>
      </c>
      <c r="L17" s="12">
        <f>'TC Allocations - Attachment A'!AG18</f>
        <v>140935.25323852518</v>
      </c>
      <c r="M17" s="11">
        <v>-443911.531648</v>
      </c>
      <c r="N17" s="11">
        <v>-184402.24269866661</v>
      </c>
      <c r="O17" s="8">
        <f t="shared" si="0"/>
        <v>-410723.5211081414</v>
      </c>
      <c r="P17" s="9"/>
      <c r="Q17" s="10">
        <f t="shared" si="1"/>
        <v>10248461.35548307</v>
      </c>
      <c r="R17" s="10">
        <f>'TC Allocations - Attachment A'!T18</f>
        <v>0</v>
      </c>
      <c r="S17" s="11">
        <v>18945.677518666198</v>
      </c>
      <c r="T17" s="12">
        <v>-401.88999999999942</v>
      </c>
      <c r="U17" s="12">
        <f>'TC Allocations - Attachment A'!G18</f>
        <v>80091.242428000071</v>
      </c>
      <c r="V17" s="12">
        <f>'TC Allocations - Attachment A'!L18</f>
        <v>27669.67</v>
      </c>
      <c r="W17" s="12">
        <v>157177.40999999997</v>
      </c>
      <c r="X17" s="12">
        <f>'TC Allocations - Attachment A'!H18</f>
        <v>-368915.64082798851</v>
      </c>
      <c r="Y17" s="21">
        <f t="shared" si="2"/>
        <v>10163027.824601745</v>
      </c>
      <c r="Z17" s="12"/>
      <c r="AA17" s="12"/>
      <c r="AB17" s="22">
        <f t="shared" si="4"/>
        <v>4.0981472047845625E-3</v>
      </c>
      <c r="AC17" s="12">
        <f t="shared" si="7"/>
        <v>10.112537454222217</v>
      </c>
      <c r="AD17" s="8">
        <f t="shared" si="5"/>
        <v>10163037.9371392</v>
      </c>
      <c r="AE17" s="13"/>
      <c r="AF17" s="21">
        <v>8073327.019154828</v>
      </c>
      <c r="AG17" s="45">
        <f t="shared" si="6"/>
        <v>1.2588413566087822</v>
      </c>
      <c r="AI17" s="12">
        <v>0</v>
      </c>
    </row>
    <row r="18" spans="1:35" x14ac:dyDescent="0.25">
      <c r="A18" s="7" t="s">
        <v>23</v>
      </c>
      <c r="B18" s="9"/>
      <c r="C18" s="8">
        <f>'TC Allocations - Attachment A'!C19</f>
        <v>2522842.420193959</v>
      </c>
      <c r="D18" s="9"/>
      <c r="E18" s="11">
        <f>'TC Allocations - Attachment A'!E19</f>
        <v>57003</v>
      </c>
      <c r="F18" s="11">
        <f>'TC Allocations - Attachment A'!AA19</f>
        <v>75586</v>
      </c>
      <c r="G18" s="9"/>
      <c r="H18" s="8">
        <f t="shared" si="3"/>
        <v>2655431.420193959</v>
      </c>
      <c r="I18" s="9"/>
      <c r="J18" s="11">
        <v>274.32</v>
      </c>
      <c r="K18" s="12">
        <f>'TC Allocations - Attachment A'!AF19</f>
        <v>30402</v>
      </c>
      <c r="L18" s="12">
        <f>'TC Allocations - Attachment A'!AG19</f>
        <v>45294.798108334289</v>
      </c>
      <c r="M18" s="11">
        <v>-197060.11788799998</v>
      </c>
      <c r="N18" s="11">
        <v>0</v>
      </c>
      <c r="O18" s="8">
        <f t="shared" si="0"/>
        <v>-121088.9997796657</v>
      </c>
      <c r="P18" s="9"/>
      <c r="Q18" s="10">
        <f t="shared" si="1"/>
        <v>2534342.4204142932</v>
      </c>
      <c r="R18" s="10">
        <f>'TC Allocations - Attachment A'!T19</f>
        <v>0</v>
      </c>
      <c r="S18" s="11">
        <v>0</v>
      </c>
      <c r="T18" s="12">
        <v>10.449999999999989</v>
      </c>
      <c r="U18" s="12">
        <f>'TC Allocations - Attachment A'!G19</f>
        <v>37522.745000000017</v>
      </c>
      <c r="V18" s="12">
        <f>'TC Allocations - Attachment A'!L19</f>
        <v>7586.84</v>
      </c>
      <c r="W18" s="12">
        <v>28467.25</v>
      </c>
      <c r="X18" s="12">
        <f>'TC Allocations - Attachment A'!H19</f>
        <v>-95541.856868295392</v>
      </c>
      <c r="Y18" s="21">
        <f t="shared" si="2"/>
        <v>2512387.8485459979</v>
      </c>
      <c r="Z18" s="12"/>
      <c r="AA18" s="12"/>
      <c r="AB18" s="22">
        <f t="shared" si="4"/>
        <v>1.0130972202919213E-3</v>
      </c>
      <c r="AC18" s="12">
        <f t="shared" si="7"/>
        <v>2.499906194928653</v>
      </c>
      <c r="AD18" s="8">
        <f t="shared" si="5"/>
        <v>2512390.3484521927</v>
      </c>
      <c r="AE18" s="13"/>
      <c r="AF18" s="21">
        <v>2676571.2725992044</v>
      </c>
      <c r="AG18" s="45">
        <f t="shared" si="6"/>
        <v>0.93865998420151298</v>
      </c>
      <c r="AI18" s="12">
        <v>0</v>
      </c>
    </row>
    <row r="19" spans="1:35" x14ac:dyDescent="0.25">
      <c r="A19" s="7" t="s">
        <v>24</v>
      </c>
      <c r="B19" s="9"/>
      <c r="C19" s="8">
        <f>'TC Allocations - Attachment A'!C20</f>
        <v>61233869.520557448</v>
      </c>
      <c r="D19" s="9"/>
      <c r="E19" s="11">
        <f>'TC Allocations - Attachment A'!E20</f>
        <v>1122339</v>
      </c>
      <c r="F19" s="11">
        <f>'TC Allocations - Attachment A'!AA20</f>
        <v>3544268</v>
      </c>
      <c r="G19" s="9"/>
      <c r="H19" s="8">
        <f t="shared" si="3"/>
        <v>65900476.520557448</v>
      </c>
      <c r="I19" s="9"/>
      <c r="J19" s="11">
        <v>51619.67</v>
      </c>
      <c r="K19" s="12">
        <f>'TC Allocations - Attachment A'!AF20</f>
        <v>277328</v>
      </c>
      <c r="L19" s="12">
        <f>'TC Allocations - Attachment A'!AG20</f>
        <v>575261.32261050737</v>
      </c>
      <c r="M19" s="11">
        <v>-69220.917375999998</v>
      </c>
      <c r="N19" s="11">
        <v>-1944748.5880556391</v>
      </c>
      <c r="O19" s="8">
        <f t="shared" si="0"/>
        <v>-1109760.5128211316</v>
      </c>
      <c r="P19" s="9"/>
      <c r="Q19" s="10">
        <f t="shared" si="1"/>
        <v>64790716.007736318</v>
      </c>
      <c r="R19" s="10">
        <f>'TC Allocations - Attachment A'!T20</f>
        <v>0</v>
      </c>
      <c r="S19" s="11">
        <v>-108366.38722735783</v>
      </c>
      <c r="T19" s="12">
        <v>5541.8800000000047</v>
      </c>
      <c r="U19" s="12">
        <f>'TC Allocations - Attachment A'!G20</f>
        <v>2080729.3015000008</v>
      </c>
      <c r="V19" s="12">
        <f>'TC Allocations - Attachment A'!L20</f>
        <v>275134.7</v>
      </c>
      <c r="W19" s="12">
        <v>2371393.1700000004</v>
      </c>
      <c r="X19" s="12">
        <f>'TC Allocations - Attachment A'!H20</f>
        <v>-3142776.6640079999</v>
      </c>
      <c r="Y19" s="21">
        <f t="shared" si="2"/>
        <v>66272372.008000962</v>
      </c>
      <c r="Z19" s="12"/>
      <c r="AA19" s="12"/>
      <c r="AB19" s="22">
        <f t="shared" si="4"/>
        <v>2.672372257424914E-2</v>
      </c>
      <c r="AC19" s="12">
        <f t="shared" si="7"/>
        <v>65.943127941531515</v>
      </c>
      <c r="AD19" s="8">
        <f t="shared" si="5"/>
        <v>66272437.951128908</v>
      </c>
      <c r="AE19" s="13"/>
      <c r="AF19" s="21">
        <v>68776329.731531709</v>
      </c>
      <c r="AG19" s="45">
        <f t="shared" si="6"/>
        <v>0.96359369873070078</v>
      </c>
      <c r="AI19" s="12">
        <v>0</v>
      </c>
    </row>
    <row r="20" spans="1:35" x14ac:dyDescent="0.25">
      <c r="A20" s="7" t="s">
        <v>25</v>
      </c>
      <c r="B20" s="9"/>
      <c r="C20" s="8">
        <f>'TC Allocations - Attachment A'!C21</f>
        <v>10797809.218689447</v>
      </c>
      <c r="D20" s="9"/>
      <c r="E20" s="11">
        <f>'TC Allocations - Attachment A'!E21</f>
        <v>185312</v>
      </c>
      <c r="F20" s="11">
        <f>'TC Allocations - Attachment A'!AA21</f>
        <v>45118</v>
      </c>
      <c r="G20" s="9"/>
      <c r="H20" s="8">
        <f t="shared" si="3"/>
        <v>11028239.218689447</v>
      </c>
      <c r="I20" s="9"/>
      <c r="J20" s="11">
        <v>7841.69</v>
      </c>
      <c r="K20" s="12">
        <f>'TC Allocations - Attachment A'!AF21</f>
        <v>57026</v>
      </c>
      <c r="L20" s="12">
        <f>'TC Allocations - Attachment A'!AG21</f>
        <v>124209.7900132721</v>
      </c>
      <c r="M20" s="11">
        <v>-445430.71808000002</v>
      </c>
      <c r="N20" s="11">
        <v>-366938.83353433601</v>
      </c>
      <c r="O20" s="8">
        <f t="shared" si="0"/>
        <v>-623292.07160106394</v>
      </c>
      <c r="P20" s="9"/>
      <c r="Q20" s="10">
        <f t="shared" si="1"/>
        <v>10404947.147088382</v>
      </c>
      <c r="R20" s="10">
        <f>'TC Allocations - Attachment A'!T21</f>
        <v>0</v>
      </c>
      <c r="S20" s="11">
        <v>23606.046814336034</v>
      </c>
      <c r="T20" s="12">
        <v>116.89000000000033</v>
      </c>
      <c r="U20" s="12">
        <f>'TC Allocations - Attachment A'!G21</f>
        <v>113123.57712000006</v>
      </c>
      <c r="V20" s="12">
        <f>'TC Allocations - Attachment A'!L21</f>
        <v>48421.919999999998</v>
      </c>
      <c r="W20" s="12">
        <v>613643.79</v>
      </c>
      <c r="X20" s="12">
        <f>'TC Allocations - Attachment A'!H21</f>
        <v>-429257.18353735108</v>
      </c>
      <c r="Y20" s="21">
        <f t="shared" si="2"/>
        <v>10774602.187485369</v>
      </c>
      <c r="Z20" s="12"/>
      <c r="AA20" s="12"/>
      <c r="AB20" s="22">
        <f t="shared" si="4"/>
        <v>4.344758924148583E-3</v>
      </c>
      <c r="AC20" s="12">
        <f t="shared" si="7"/>
        <v>10.721073488703169</v>
      </c>
      <c r="AD20" s="8">
        <f t="shared" si="5"/>
        <v>10774612.908558857</v>
      </c>
      <c r="AE20" s="13"/>
      <c r="AF20" s="21">
        <v>12025487.924070079</v>
      </c>
      <c r="AG20" s="45">
        <f t="shared" si="6"/>
        <v>0.89598135032779125</v>
      </c>
      <c r="AI20" s="12">
        <v>0</v>
      </c>
    </row>
    <row r="21" spans="1:35" x14ac:dyDescent="0.25">
      <c r="A21" s="7" t="s">
        <v>26</v>
      </c>
      <c r="B21" s="9"/>
      <c r="C21" s="8">
        <f>'TC Allocations - Attachment A'!C22</f>
        <v>5155871.0060640322</v>
      </c>
      <c r="D21" s="9"/>
      <c r="E21" s="11">
        <f>'TC Allocations - Attachment A'!E22</f>
        <v>93356</v>
      </c>
      <c r="F21" s="11">
        <f>'TC Allocations - Attachment A'!AA22</f>
        <v>9123</v>
      </c>
      <c r="G21" s="9"/>
      <c r="H21" s="8">
        <f t="shared" si="3"/>
        <v>5258350.0060640322</v>
      </c>
      <c r="I21" s="9"/>
      <c r="J21" s="11">
        <v>1286.5</v>
      </c>
      <c r="K21" s="12">
        <f>'TC Allocations - Attachment A'!AF22</f>
        <v>20328</v>
      </c>
      <c r="L21" s="12">
        <f>'TC Allocations - Attachment A'!AG22</f>
        <v>74100.347484032332</v>
      </c>
      <c r="M21" s="11">
        <v>-207443.200384</v>
      </c>
      <c r="N21" s="11">
        <v>-72598.987462500023</v>
      </c>
      <c r="O21" s="8">
        <f t="shared" si="0"/>
        <v>-184327.34036246769</v>
      </c>
      <c r="P21" s="9"/>
      <c r="Q21" s="10">
        <f t="shared" si="1"/>
        <v>5074022.6657015644</v>
      </c>
      <c r="R21" s="10">
        <f>'TC Allocations - Attachment A'!T22</f>
        <v>0</v>
      </c>
      <c r="S21" s="11">
        <v>5080.199179999996</v>
      </c>
      <c r="T21" s="12">
        <v>132.03999999999996</v>
      </c>
      <c r="U21" s="12">
        <f>'TC Allocations - Attachment A'!G22</f>
        <v>110949.09893600002</v>
      </c>
      <c r="V21" s="12">
        <f>'TC Allocations - Attachment A'!L22</f>
        <v>14950.55</v>
      </c>
      <c r="W21" s="12">
        <v>45020.32</v>
      </c>
      <c r="X21" s="12">
        <f>'TC Allocations - Attachment A'!H22</f>
        <v>-171162.73121581107</v>
      </c>
      <c r="Y21" s="21">
        <f t="shared" si="2"/>
        <v>5078992.1426017527</v>
      </c>
      <c r="Z21" s="12"/>
      <c r="AA21" s="12"/>
      <c r="AB21" s="22">
        <f t="shared" si="4"/>
        <v>2.0480567220273033E-3</v>
      </c>
      <c r="AC21" s="12">
        <f t="shared" si="7"/>
        <v>5.0537594856750525</v>
      </c>
      <c r="AD21" s="8">
        <f t="shared" si="5"/>
        <v>5078997.1963612381</v>
      </c>
      <c r="AE21" s="13"/>
      <c r="AF21" s="21">
        <v>6056221.8431477882</v>
      </c>
      <c r="AG21" s="45">
        <f t="shared" si="6"/>
        <v>0.83864120699405775</v>
      </c>
      <c r="AI21" s="12">
        <v>0</v>
      </c>
    </row>
    <row r="22" spans="1:35" x14ac:dyDescent="0.25">
      <c r="A22" s="7" t="s">
        <v>27</v>
      </c>
      <c r="B22" s="9"/>
      <c r="C22" s="8">
        <f>'TC Allocations - Attachment A'!C23</f>
        <v>2625009.9102529353</v>
      </c>
      <c r="D22" s="9"/>
      <c r="E22" s="11">
        <f>'TC Allocations - Attachment A'!E23</f>
        <v>65929</v>
      </c>
      <c r="F22" s="11">
        <f>'TC Allocations - Attachment A'!AA23</f>
        <v>7839</v>
      </c>
      <c r="G22" s="9"/>
      <c r="H22" s="8">
        <f t="shared" si="3"/>
        <v>2698777.9102529353</v>
      </c>
      <c r="I22" s="9"/>
      <c r="J22" s="11">
        <v>412.97</v>
      </c>
      <c r="K22" s="12">
        <f>'TC Allocations - Attachment A'!AF23</f>
        <v>20156</v>
      </c>
      <c r="L22" s="12">
        <f>'TC Allocations - Attachment A'!AG23</f>
        <v>51815.688566792021</v>
      </c>
      <c r="M22" s="11">
        <v>-310210.940672</v>
      </c>
      <c r="N22" s="11">
        <v>0</v>
      </c>
      <c r="O22" s="8">
        <f t="shared" si="0"/>
        <v>-237826.28210520797</v>
      </c>
      <c r="P22" s="9"/>
      <c r="Q22" s="10">
        <f t="shared" si="1"/>
        <v>2460951.6281477273</v>
      </c>
      <c r="R22" s="10">
        <f>'TC Allocations - Attachment A'!T23</f>
        <v>0</v>
      </c>
      <c r="S22" s="11">
        <v>-48956.203999999991</v>
      </c>
      <c r="T22" s="12">
        <v>4.9399999999999977</v>
      </c>
      <c r="U22" s="12">
        <f>'TC Allocations - Attachment A'!G23</f>
        <v>47203.189999999973</v>
      </c>
      <c r="V22" s="12">
        <f>'TC Allocations - Attachment A'!L23</f>
        <v>8925.7000000000007</v>
      </c>
      <c r="W22" s="12">
        <v>205861.58</v>
      </c>
      <c r="X22" s="12">
        <f>'TC Allocations - Attachment A'!H23</f>
        <v>-92113.215574985428</v>
      </c>
      <c r="Y22" s="21">
        <f t="shared" si="2"/>
        <v>2581877.6185727422</v>
      </c>
      <c r="Z22" s="12"/>
      <c r="AA22" s="12"/>
      <c r="AB22" s="22">
        <f t="shared" si="4"/>
        <v>1.0411183289330741E-3</v>
      </c>
      <c r="AC22" s="12">
        <f t="shared" si="7"/>
        <v>2.5690507367136965</v>
      </c>
      <c r="AD22" s="8">
        <f t="shared" si="5"/>
        <v>2581880.1876234789</v>
      </c>
      <c r="AE22" s="13"/>
      <c r="AF22" s="21">
        <v>2580519.1014301707</v>
      </c>
      <c r="AG22" s="45">
        <f t="shared" si="6"/>
        <v>1.0005274466647249</v>
      </c>
      <c r="AI22" s="12">
        <v>0</v>
      </c>
    </row>
    <row r="23" spans="1:35" x14ac:dyDescent="0.25">
      <c r="A23" s="7" t="s">
        <v>28</v>
      </c>
      <c r="B23" s="9"/>
      <c r="C23" s="8">
        <f>'TC Allocations - Attachment A'!C24</f>
        <v>706591784.17915785</v>
      </c>
      <c r="D23" s="9"/>
      <c r="E23" s="11">
        <f>'TC Allocations - Attachment A'!E24</f>
        <v>14700731</v>
      </c>
      <c r="F23" s="11">
        <f>'TC Allocations - Attachment A'!AA24</f>
        <v>18887968</v>
      </c>
      <c r="G23" s="9"/>
      <c r="H23" s="8">
        <f t="shared" si="3"/>
        <v>740180483.17915785</v>
      </c>
      <c r="I23" s="9"/>
      <c r="J23" s="11">
        <v>835473.03</v>
      </c>
      <c r="K23" s="12">
        <f>'TC Allocations - Attachment A'!AF24</f>
        <v>3144530</v>
      </c>
      <c r="L23" s="12">
        <f>'TC Allocations - Attachment A'!AG24</f>
        <v>5905040.6655364921</v>
      </c>
      <c r="M23" s="11">
        <v>-15091071.736447999</v>
      </c>
      <c r="N23" s="11">
        <v>-20940189.89885306</v>
      </c>
      <c r="O23" s="8">
        <f t="shared" si="0"/>
        <v>-26146217.939764567</v>
      </c>
      <c r="P23" s="9"/>
      <c r="Q23" s="10">
        <f t="shared" si="1"/>
        <v>714034265.23939323</v>
      </c>
      <c r="R23" s="10">
        <f>'TC Allocations - Attachment A'!T24</f>
        <v>0</v>
      </c>
      <c r="S23" s="11">
        <v>-1599645.7490538284</v>
      </c>
      <c r="T23" s="12">
        <v>111479.96999999997</v>
      </c>
      <c r="U23" s="12">
        <f>'TC Allocations - Attachment A'!G24</f>
        <v>8182120.1008979818</v>
      </c>
      <c r="V23" s="12">
        <f>'TC Allocations - Attachment A'!L24</f>
        <v>3094093.84</v>
      </c>
      <c r="W23" s="12">
        <v>17694652.350000005</v>
      </c>
      <c r="X23" s="12">
        <f>'TC Allocations - Attachment A'!H24</f>
        <v>-28238885.786108952</v>
      </c>
      <c r="Y23" s="21">
        <f t="shared" si="2"/>
        <v>713278079.96512854</v>
      </c>
      <c r="Z23" s="12"/>
      <c r="AA23" s="12"/>
      <c r="AB23" s="22">
        <f t="shared" si="4"/>
        <v>0.28762280494472009</v>
      </c>
      <c r="AC23" s="12">
        <f t="shared" si="7"/>
        <v>709.73448301128951</v>
      </c>
      <c r="AD23" s="8">
        <f t="shared" si="5"/>
        <v>713278789.69961154</v>
      </c>
      <c r="AE23" s="13"/>
      <c r="AF23" s="21">
        <v>791102381.12182653</v>
      </c>
      <c r="AG23" s="45">
        <f t="shared" si="6"/>
        <v>0.90162639719039039</v>
      </c>
      <c r="AI23" s="12">
        <v>0</v>
      </c>
    </row>
    <row r="24" spans="1:35" x14ac:dyDescent="0.25">
      <c r="A24" s="7" t="s">
        <v>29</v>
      </c>
      <c r="B24" s="9"/>
      <c r="C24" s="8">
        <f>'TC Allocations - Attachment A'!C25</f>
        <v>11895362.829435559</v>
      </c>
      <c r="D24" s="9"/>
      <c r="E24" s="11">
        <f>'TC Allocations - Attachment A'!E25</f>
        <v>200598</v>
      </c>
      <c r="F24" s="11">
        <f>'TC Allocations - Attachment A'!AA25</f>
        <v>384825</v>
      </c>
      <c r="G24" s="9"/>
      <c r="H24" s="8">
        <f t="shared" si="3"/>
        <v>12480785.829435559</v>
      </c>
      <c r="I24" s="9"/>
      <c r="J24" s="11">
        <v>2398.34</v>
      </c>
      <c r="K24" s="12">
        <f>'TC Allocations - Attachment A'!AF25</f>
        <v>52502</v>
      </c>
      <c r="L24" s="12">
        <f>'TC Allocations - Attachment A'!AG25</f>
        <v>127751.63177972581</v>
      </c>
      <c r="M24" s="11">
        <v>-402661.05343999999</v>
      </c>
      <c r="N24" s="11">
        <v>0</v>
      </c>
      <c r="O24" s="8">
        <f t="shared" si="0"/>
        <v>-220009.08166027418</v>
      </c>
      <c r="P24" s="9"/>
      <c r="Q24" s="10">
        <f t="shared" si="1"/>
        <v>12260776.747775285</v>
      </c>
      <c r="R24" s="10">
        <f>'TC Allocations - Attachment A'!T25</f>
        <v>0</v>
      </c>
      <c r="S24" s="11">
        <v>-32919.78700434418</v>
      </c>
      <c r="T24" s="12">
        <v>806.92000000000007</v>
      </c>
      <c r="U24" s="12">
        <f>'TC Allocations - Attachment A'!G25</f>
        <v>283851.7175999998</v>
      </c>
      <c r="V24" s="12">
        <f>'TC Allocations - Attachment A'!L25</f>
        <v>41950.79</v>
      </c>
      <c r="W24" s="12">
        <v>600432.49000000011</v>
      </c>
      <c r="X24" s="12">
        <f>'TC Allocations - Attachment A'!H25</f>
        <v>-495277.55013186939</v>
      </c>
      <c r="Y24" s="21">
        <f t="shared" si="2"/>
        <v>12659621.32823907</v>
      </c>
      <c r="Z24" s="12"/>
      <c r="AA24" s="12"/>
      <c r="AB24" s="22">
        <f t="shared" si="4"/>
        <v>5.1048755012128499E-3</v>
      </c>
      <c r="AC24" s="12">
        <f t="shared" si="7"/>
        <v>12.596727771244167</v>
      </c>
      <c r="AD24" s="8">
        <f t="shared" si="5"/>
        <v>12659633.924966842</v>
      </c>
      <c r="AE24" s="13"/>
      <c r="AF24" s="21">
        <v>13875025.105213087</v>
      </c>
      <c r="AG24" s="45">
        <f t="shared" si="6"/>
        <v>0.91240439775567672</v>
      </c>
      <c r="AI24" s="12">
        <v>0</v>
      </c>
    </row>
    <row r="25" spans="1:35" x14ac:dyDescent="0.25">
      <c r="A25" s="7" t="s">
        <v>30</v>
      </c>
      <c r="B25" s="9"/>
      <c r="C25" s="8">
        <f>'TC Allocations - Attachment A'!C26</f>
        <v>12971962.875593925</v>
      </c>
      <c r="D25" s="9"/>
      <c r="E25" s="11">
        <f>'TC Allocations - Attachment A'!E26</f>
        <v>337855</v>
      </c>
      <c r="F25" s="11">
        <f>'TC Allocations - Attachment A'!AA26</f>
        <v>644511</v>
      </c>
      <c r="G25" s="9"/>
      <c r="H25" s="8">
        <f t="shared" si="3"/>
        <v>13954328.875593925</v>
      </c>
      <c r="I25" s="9"/>
      <c r="J25" s="11">
        <v>14791.87</v>
      </c>
      <c r="K25" s="12">
        <f>'TC Allocations - Attachment A'!AF26</f>
        <v>114766</v>
      </c>
      <c r="L25" s="12">
        <f>'TC Allocations - Attachment A'!AG26</f>
        <v>186887.01971582096</v>
      </c>
      <c r="M25" s="11">
        <v>-10161.387008</v>
      </c>
      <c r="N25" s="11">
        <v>-62406.233964600004</v>
      </c>
      <c r="O25" s="8">
        <f t="shared" si="0"/>
        <v>243877.26874322095</v>
      </c>
      <c r="P25" s="9"/>
      <c r="Q25" s="10">
        <f t="shared" si="1"/>
        <v>14198206.144337146</v>
      </c>
      <c r="R25" s="10">
        <f>'TC Allocations - Attachment A'!T26</f>
        <v>0</v>
      </c>
      <c r="S25" s="11">
        <v>-690.34253940000781</v>
      </c>
      <c r="T25" s="12">
        <v>-574.16000000000167</v>
      </c>
      <c r="U25" s="12">
        <f>'TC Allocations - Attachment A'!G26</f>
        <v>134370.83716535289</v>
      </c>
      <c r="V25" s="12">
        <f>'TC Allocations - Attachment A'!L26</f>
        <v>17851.400000000001</v>
      </c>
      <c r="W25" s="12">
        <v>204452.27</v>
      </c>
      <c r="X25" s="12">
        <f>'TC Allocations - Attachment A'!H26</f>
        <v>-474469.18214657187</v>
      </c>
      <c r="Y25" s="21">
        <f t="shared" si="2"/>
        <v>14079146.966816528</v>
      </c>
      <c r="Z25" s="12"/>
      <c r="AA25" s="12"/>
      <c r="AB25" s="22">
        <f t="shared" si="4"/>
        <v>5.6772861182313259E-3</v>
      </c>
      <c r="AC25" s="12">
        <f t="shared" si="7"/>
        <v>14.009201143854042</v>
      </c>
      <c r="AD25" s="8">
        <f t="shared" si="5"/>
        <v>14079160.976017671</v>
      </c>
      <c r="AE25" s="13"/>
      <c r="AF25" s="21">
        <v>15677865.521231517</v>
      </c>
      <c r="AG25" s="45">
        <f t="shared" si="6"/>
        <v>0.89802792076199245</v>
      </c>
      <c r="AI25" s="12">
        <v>0</v>
      </c>
    </row>
    <row r="26" spans="1:35" x14ac:dyDescent="0.25">
      <c r="A26" s="7" t="s">
        <v>31</v>
      </c>
      <c r="B26" s="9"/>
      <c r="C26" s="8">
        <f>'TC Allocations - Attachment A'!C27</f>
        <v>1838474.6103514626</v>
      </c>
      <c r="D26" s="9"/>
      <c r="E26" s="11">
        <f>'TC Allocations - Attachment A'!E27</f>
        <v>33001</v>
      </c>
      <c r="F26" s="11">
        <f>'TC Allocations - Attachment A'!AA27</f>
        <v>22301</v>
      </c>
      <c r="G26" s="9"/>
      <c r="H26" s="8">
        <f t="shared" si="3"/>
        <v>1893776.6103514626</v>
      </c>
      <c r="I26" s="9"/>
      <c r="J26" s="11">
        <v>274.24</v>
      </c>
      <c r="K26" s="12">
        <f>'TC Allocations - Attachment A'!AF27</f>
        <v>3904</v>
      </c>
      <c r="L26" s="12">
        <f>'TC Allocations - Attachment A'!AG27</f>
        <v>44140.605463592794</v>
      </c>
      <c r="M26" s="11">
        <v>0</v>
      </c>
      <c r="N26" s="11">
        <v>-43670.566637499993</v>
      </c>
      <c r="O26" s="8">
        <f t="shared" si="0"/>
        <v>4648.2788260927991</v>
      </c>
      <c r="P26" s="9"/>
      <c r="Q26" s="10">
        <f t="shared" si="1"/>
        <v>1898424.8891775555</v>
      </c>
      <c r="R26" s="10">
        <f>'TC Allocations - Attachment A'!T27</f>
        <v>0</v>
      </c>
      <c r="S26" s="11">
        <v>-4426.2656044999894</v>
      </c>
      <c r="T26" s="12">
        <v>-0.73000000000001819</v>
      </c>
      <c r="U26" s="12">
        <f>'TC Allocations - Attachment A'!G27</f>
        <v>20185.254334999983</v>
      </c>
      <c r="V26" s="12">
        <f>'TC Allocations - Attachment A'!L27</f>
        <v>3347.14</v>
      </c>
      <c r="W26" s="12">
        <v>9342.409999999998</v>
      </c>
      <c r="X26" s="12">
        <f>'TC Allocations - Attachment A'!H27</f>
        <v>-65897.46144377967</v>
      </c>
      <c r="Y26" s="21">
        <f t="shared" si="2"/>
        <v>1860975.2364642755</v>
      </c>
      <c r="Z26" s="12"/>
      <c r="AA26" s="12"/>
      <c r="AB26" s="22">
        <f t="shared" si="4"/>
        <v>7.5042109449190836E-4</v>
      </c>
      <c r="AC26" s="12">
        <f t="shared" si="7"/>
        <v>1.8517298294283171</v>
      </c>
      <c r="AD26" s="8">
        <f t="shared" si="5"/>
        <v>1860977.0881941048</v>
      </c>
      <c r="AE26" s="13"/>
      <c r="AF26" s="21">
        <v>1846094.0368866127</v>
      </c>
      <c r="AG26" s="45">
        <f t="shared" si="6"/>
        <v>1.0080619139708571</v>
      </c>
      <c r="AI26" s="12">
        <v>0</v>
      </c>
    </row>
    <row r="27" spans="1:35" x14ac:dyDescent="0.25">
      <c r="A27" s="7" t="s">
        <v>32</v>
      </c>
      <c r="B27" s="9"/>
      <c r="C27" s="8">
        <f>'TC Allocations - Attachment A'!C28</f>
        <v>7469723.6157117672</v>
      </c>
      <c r="D27" s="9"/>
      <c r="E27" s="11">
        <f>'TC Allocations - Attachment A'!E28</f>
        <v>139029</v>
      </c>
      <c r="F27" s="11">
        <f>'TC Allocations - Attachment A'!AA28</f>
        <v>311771</v>
      </c>
      <c r="G27" s="9"/>
      <c r="H27" s="8">
        <f t="shared" si="3"/>
        <v>7920523.6157117672</v>
      </c>
      <c r="I27" s="9"/>
      <c r="J27" s="11">
        <v>4483.43</v>
      </c>
      <c r="K27" s="12">
        <f>'TC Allocations - Attachment A'!AF28</f>
        <v>30068</v>
      </c>
      <c r="L27" s="12">
        <f>'TC Allocations - Attachment A'!AG28</f>
        <v>87603.805458844407</v>
      </c>
      <c r="M27" s="11">
        <v>-316031.17529600003</v>
      </c>
      <c r="N27" s="11">
        <v>0</v>
      </c>
      <c r="O27" s="8">
        <f t="shared" si="0"/>
        <v>-193875.93983715563</v>
      </c>
      <c r="P27" s="9"/>
      <c r="Q27" s="10">
        <f t="shared" si="1"/>
        <v>7726647.6758746114</v>
      </c>
      <c r="R27" s="10">
        <f>'TC Allocations - Attachment A'!T28</f>
        <v>0</v>
      </c>
      <c r="S27" s="11">
        <v>0</v>
      </c>
      <c r="T27" s="12">
        <v>-85.460000000000036</v>
      </c>
      <c r="U27" s="12">
        <f>'TC Allocations - Attachment A'!G28</f>
        <v>140571.51536999992</v>
      </c>
      <c r="V27" s="12">
        <f>'TC Allocations - Attachment A'!L28</f>
        <v>84571.01</v>
      </c>
      <c r="W27" s="12">
        <v>76159.459999999992</v>
      </c>
      <c r="X27" s="12">
        <f>'TC Allocations - Attachment A'!H28</f>
        <v>-355283.48892195674</v>
      </c>
      <c r="Y27" s="21">
        <f t="shared" si="2"/>
        <v>7672580.7123226542</v>
      </c>
      <c r="Z27" s="12"/>
      <c r="AA27" s="12"/>
      <c r="AB27" s="22">
        <f t="shared" si="4"/>
        <v>3.0938973839640341E-3</v>
      </c>
      <c r="AC27" s="12">
        <f t="shared" si="7"/>
        <v>7.6344629930152008</v>
      </c>
      <c r="AD27" s="8">
        <f t="shared" si="5"/>
        <v>7672588.3467856469</v>
      </c>
      <c r="AE27" s="13"/>
      <c r="AF27" s="21">
        <v>7775001.8517393731</v>
      </c>
      <c r="AG27" s="45">
        <f t="shared" si="6"/>
        <v>0.98682784815918534</v>
      </c>
      <c r="AI27" s="12">
        <v>0</v>
      </c>
    </row>
    <row r="28" spans="1:35" x14ac:dyDescent="0.25">
      <c r="A28" s="7" t="s">
        <v>33</v>
      </c>
      <c r="B28" s="9"/>
      <c r="C28" s="8">
        <f>'TC Allocations - Attachment A'!C29</f>
        <v>15631049.722918594</v>
      </c>
      <c r="D28" s="9"/>
      <c r="E28" s="11">
        <f>'TC Allocations - Attachment A'!E29</f>
        <v>312868</v>
      </c>
      <c r="F28" s="11">
        <f>'TC Allocations - Attachment A'!AA29</f>
        <v>774827</v>
      </c>
      <c r="G28" s="9"/>
      <c r="H28" s="8">
        <f t="shared" si="3"/>
        <v>16718744.722918594</v>
      </c>
      <c r="I28" s="9"/>
      <c r="J28" s="11">
        <v>13763.61</v>
      </c>
      <c r="K28" s="12">
        <f>'TC Allocations - Attachment A'!AF29</f>
        <v>55652</v>
      </c>
      <c r="L28" s="12">
        <f>'TC Allocations - Attachment A'!AG29</f>
        <v>203165.50644354074</v>
      </c>
      <c r="M28" s="11">
        <v>0</v>
      </c>
      <c r="N28" s="11">
        <v>-398271.74596500001</v>
      </c>
      <c r="O28" s="8">
        <f t="shared" si="0"/>
        <v>-125690.62952145928</v>
      </c>
      <c r="P28" s="9"/>
      <c r="Q28" s="10">
        <f t="shared" si="1"/>
        <v>16593054.093397135</v>
      </c>
      <c r="R28" s="10">
        <f>'TC Allocations - Attachment A'!T29</f>
        <v>0</v>
      </c>
      <c r="S28" s="11">
        <v>18677.988014600065</v>
      </c>
      <c r="T28" s="12">
        <v>1288.9499999999989</v>
      </c>
      <c r="U28" s="12">
        <f>'TC Allocations - Attachment A'!G29</f>
        <v>228172.24599999998</v>
      </c>
      <c r="V28" s="12">
        <f>'TC Allocations - Attachment A'!L29</f>
        <v>56231.91</v>
      </c>
      <c r="W28" s="12">
        <v>254582.81999999998</v>
      </c>
      <c r="X28" s="12">
        <f>'TC Allocations - Attachment A'!H29</f>
        <v>-651946.22780346964</v>
      </c>
      <c r="Y28" s="21">
        <f t="shared" si="2"/>
        <v>16500061.779608265</v>
      </c>
      <c r="Z28" s="12"/>
      <c r="AA28" s="12"/>
      <c r="AB28" s="22">
        <f t="shared" si="4"/>
        <v>6.6534976807980928E-3</v>
      </c>
      <c r="AC28" s="12">
        <f t="shared" si="7"/>
        <v>16.418088745103638</v>
      </c>
      <c r="AD28" s="8">
        <f t="shared" si="5"/>
        <v>16500078.19769701</v>
      </c>
      <c r="AE28" s="13"/>
      <c r="AF28" s="21">
        <v>18264042.607248489</v>
      </c>
      <c r="AG28" s="45">
        <f t="shared" si="6"/>
        <v>0.90341873113834004</v>
      </c>
      <c r="AI28" s="12">
        <v>310000</v>
      </c>
    </row>
    <row r="29" spans="1:35" x14ac:dyDescent="0.25">
      <c r="A29" s="7" t="s">
        <v>34</v>
      </c>
      <c r="B29" s="9"/>
      <c r="C29" s="8">
        <f>'TC Allocations - Attachment A'!C30</f>
        <v>1259686.4226036596</v>
      </c>
      <c r="D29" s="9"/>
      <c r="E29" s="11">
        <f>'TC Allocations - Attachment A'!E30</f>
        <v>26220</v>
      </c>
      <c r="F29" s="11">
        <f>'TC Allocations - Attachment A'!AA30</f>
        <v>31967</v>
      </c>
      <c r="G29" s="9"/>
      <c r="H29" s="8">
        <f t="shared" si="3"/>
        <v>1317873.4226036596</v>
      </c>
      <c r="I29" s="9"/>
      <c r="J29" s="11">
        <v>354.8</v>
      </c>
      <c r="K29" s="12">
        <f>'TC Allocations - Attachment A'!AF30</f>
        <v>6134</v>
      </c>
      <c r="L29" s="12">
        <f>'TC Allocations - Attachment A'!AG30</f>
        <v>39129.899598134165</v>
      </c>
      <c r="M29" s="11">
        <v>-832.96588800000006</v>
      </c>
      <c r="N29" s="11">
        <v>0</v>
      </c>
      <c r="O29" s="8">
        <f t="shared" si="0"/>
        <v>44785.733710134169</v>
      </c>
      <c r="P29" s="9"/>
      <c r="Q29" s="10">
        <f t="shared" si="1"/>
        <v>1362659.1563137937</v>
      </c>
      <c r="R29" s="10">
        <f>'TC Allocations - Attachment A'!T30</f>
        <v>0</v>
      </c>
      <c r="S29" s="11">
        <v>0</v>
      </c>
      <c r="T29" s="12">
        <v>-72.930000000000007</v>
      </c>
      <c r="U29" s="12">
        <f>'TC Allocations - Attachment A'!G30</f>
        <v>37542.208199999994</v>
      </c>
      <c r="V29" s="12">
        <f>'TC Allocations - Attachment A'!L30</f>
        <v>5801.7</v>
      </c>
      <c r="W29" s="12">
        <v>19031.400000000001</v>
      </c>
      <c r="X29" s="12">
        <f>'TC Allocations - Attachment A'!H30</f>
        <v>-52863.744814087484</v>
      </c>
      <c r="Y29" s="21">
        <f t="shared" si="2"/>
        <v>1372097.7896997062</v>
      </c>
      <c r="Z29" s="12"/>
      <c r="AA29" s="12"/>
      <c r="AB29" s="22">
        <f t="shared" si="4"/>
        <v>5.5328577453435E-4</v>
      </c>
      <c r="AC29" s="12">
        <f t="shared" si="7"/>
        <v>1.3652811473767195</v>
      </c>
      <c r="AD29" s="8">
        <f t="shared" si="5"/>
        <v>1372099.1549808537</v>
      </c>
      <c r="AE29" s="13"/>
      <c r="AF29" s="21">
        <v>1480959.0829540906</v>
      </c>
      <c r="AG29" s="45">
        <f t="shared" si="6"/>
        <v>0.92649362887454501</v>
      </c>
      <c r="AI29" s="12">
        <v>0</v>
      </c>
    </row>
    <row r="30" spans="1:35" x14ac:dyDescent="0.25">
      <c r="A30" s="7" t="s">
        <v>35</v>
      </c>
      <c r="B30" s="9"/>
      <c r="C30" s="8">
        <f>'TC Allocations - Attachment A'!C31</f>
        <v>2248683.4677144932</v>
      </c>
      <c r="D30" s="9"/>
      <c r="E30" s="11">
        <f>'TC Allocations - Attachment A'!E31</f>
        <v>43038</v>
      </c>
      <c r="F30" s="11">
        <f>'TC Allocations - Attachment A'!AA31</f>
        <v>85641</v>
      </c>
      <c r="G30" s="9"/>
      <c r="H30" s="8">
        <f t="shared" si="3"/>
        <v>2377362.4677144932</v>
      </c>
      <c r="I30" s="9"/>
      <c r="J30" s="11">
        <v>220</v>
      </c>
      <c r="K30" s="12">
        <f>'TC Allocations - Attachment A'!AF31</f>
        <v>12446</v>
      </c>
      <c r="L30" s="12">
        <f>'TC Allocations - Attachment A'!AG31</f>
        <v>41913.271912329183</v>
      </c>
      <c r="M30" s="11">
        <v>-25502.160640000002</v>
      </c>
      <c r="N30" s="11">
        <v>0</v>
      </c>
      <c r="O30" s="8">
        <f t="shared" si="0"/>
        <v>29077.111272329181</v>
      </c>
      <c r="P30" s="9"/>
      <c r="Q30" s="10">
        <f t="shared" si="1"/>
        <v>2406439.5789868222</v>
      </c>
      <c r="R30" s="10">
        <f>'TC Allocations - Attachment A'!T31</f>
        <v>0</v>
      </c>
      <c r="S30" s="11">
        <v>0</v>
      </c>
      <c r="T30" s="12">
        <v>-30</v>
      </c>
      <c r="U30" s="12">
        <f>'TC Allocations - Attachment A'!G31</f>
        <v>11274.013000000012</v>
      </c>
      <c r="V30" s="12">
        <f>'TC Allocations - Attachment A'!L31</f>
        <v>446.28</v>
      </c>
      <c r="W30" s="12">
        <v>72578.100000000006</v>
      </c>
      <c r="X30" s="12">
        <f>'TC Allocations - Attachment A'!H31</f>
        <v>-72775.186607229014</v>
      </c>
      <c r="Y30" s="21">
        <f t="shared" si="2"/>
        <v>2417932.7853795928</v>
      </c>
      <c r="Z30" s="12"/>
      <c r="AA30" s="12"/>
      <c r="AB30" s="22">
        <f t="shared" si="4"/>
        <v>9.750090875254128E-4</v>
      </c>
      <c r="AC30" s="12">
        <f t="shared" si="7"/>
        <v>2.4059203886811309</v>
      </c>
      <c r="AD30" s="8">
        <f t="shared" si="5"/>
        <v>2417935.1912999814</v>
      </c>
      <c r="AE30" s="13"/>
      <c r="AF30" s="21">
        <v>2038771.0707723747</v>
      </c>
      <c r="AG30" s="45">
        <f t="shared" si="6"/>
        <v>1.1859768004182847</v>
      </c>
      <c r="AI30" s="12">
        <v>0</v>
      </c>
    </row>
    <row r="31" spans="1:35" x14ac:dyDescent="0.25">
      <c r="A31" s="7" t="s">
        <v>36</v>
      </c>
      <c r="B31" s="9"/>
      <c r="C31" s="8">
        <f>'TC Allocations - Attachment A'!C32</f>
        <v>26106419.303006995</v>
      </c>
      <c r="D31" s="9"/>
      <c r="E31" s="11">
        <f>'TC Allocations - Attachment A'!E32</f>
        <v>472462</v>
      </c>
      <c r="F31" s="11">
        <f>'TC Allocations - Attachment A'!AA32</f>
        <v>277496</v>
      </c>
      <c r="G31" s="9"/>
      <c r="H31" s="8">
        <f t="shared" si="3"/>
        <v>26856377.303006995</v>
      </c>
      <c r="I31" s="9"/>
      <c r="J31" s="11">
        <v>18199.7</v>
      </c>
      <c r="K31" s="12">
        <f>'TC Allocations - Attachment A'!AF32</f>
        <v>183464</v>
      </c>
      <c r="L31" s="12">
        <f>'TC Allocations - Attachment A'!AG32</f>
        <v>292214.3495005531</v>
      </c>
      <c r="M31" s="11">
        <v>-918483.51692799991</v>
      </c>
      <c r="N31" s="11">
        <v>-411467.78706763632</v>
      </c>
      <c r="O31" s="8">
        <f t="shared" si="0"/>
        <v>-836073.25449508312</v>
      </c>
      <c r="P31" s="9"/>
      <c r="Q31" s="10">
        <f t="shared" si="1"/>
        <v>26020304.048511911</v>
      </c>
      <c r="R31" s="10">
        <f>'TC Allocations - Attachment A'!T32</f>
        <v>0</v>
      </c>
      <c r="S31" s="11">
        <v>3302.248885818175</v>
      </c>
      <c r="T31" s="12">
        <v>1307.3999999999978</v>
      </c>
      <c r="U31" s="12">
        <f>'TC Allocations - Attachment A'!G32</f>
        <v>489828.43681729876</v>
      </c>
      <c r="V31" s="12">
        <f>'TC Allocations - Attachment A'!L32</f>
        <v>47306.21</v>
      </c>
      <c r="W31" s="12">
        <v>460195.61000000004</v>
      </c>
      <c r="X31" s="12">
        <f>'TC Allocations - Attachment A'!H32</f>
        <v>-1019501.8652627824</v>
      </c>
      <c r="Y31" s="21">
        <f t="shared" si="2"/>
        <v>26002742.088952243</v>
      </c>
      <c r="Z31" s="12"/>
      <c r="AA31" s="12"/>
      <c r="AB31" s="22">
        <f t="shared" si="4"/>
        <v>1.0485365842511541E-2</v>
      </c>
      <c r="AC31" s="12">
        <f t="shared" si="7"/>
        <v>25.873559319642446</v>
      </c>
      <c r="AD31" s="8">
        <f t="shared" si="5"/>
        <v>26002767.962511562</v>
      </c>
      <c r="AE31" s="13"/>
      <c r="AF31" s="21">
        <v>28560983.576918349</v>
      </c>
      <c r="AG31" s="45">
        <f t="shared" si="6"/>
        <v>0.91042970885378693</v>
      </c>
      <c r="AI31" s="12">
        <v>0</v>
      </c>
    </row>
    <row r="32" spans="1:35" x14ac:dyDescent="0.25">
      <c r="A32" s="7" t="s">
        <v>37</v>
      </c>
      <c r="B32" s="9"/>
      <c r="C32" s="8">
        <f>'TC Allocations - Attachment A'!C33</f>
        <v>9082268.5482309721</v>
      </c>
      <c r="D32" s="9"/>
      <c r="E32" s="11">
        <f>'TC Allocations - Attachment A'!E33</f>
        <v>199584</v>
      </c>
      <c r="F32" s="11">
        <f>'TC Allocations - Attachment A'!AA33</f>
        <v>309795</v>
      </c>
      <c r="G32" s="9"/>
      <c r="H32" s="8">
        <f t="shared" si="3"/>
        <v>9591647.5482309721</v>
      </c>
      <c r="I32" s="9"/>
      <c r="J32" s="11">
        <v>2560.02</v>
      </c>
      <c r="K32" s="12">
        <f>'TC Allocations - Attachment A'!AF33</f>
        <v>30550</v>
      </c>
      <c r="L32" s="12">
        <f>'TC Allocations - Attachment A'!AG33</f>
        <v>115118.08939722409</v>
      </c>
      <c r="M32" s="11">
        <v>-312022.56614399998</v>
      </c>
      <c r="N32" s="11">
        <v>-240010.91150399996</v>
      </c>
      <c r="O32" s="8">
        <f t="shared" si="0"/>
        <v>-403805.36825077585</v>
      </c>
      <c r="P32" s="9"/>
      <c r="Q32" s="10">
        <f t="shared" si="1"/>
        <v>9187842.1799801961</v>
      </c>
      <c r="R32" s="10">
        <f>'TC Allocations - Attachment A'!T33</f>
        <v>0</v>
      </c>
      <c r="S32" s="11">
        <v>-955.7855260000506</v>
      </c>
      <c r="T32" s="12">
        <v>7.3400000000001455</v>
      </c>
      <c r="U32" s="12">
        <f>'TC Allocations - Attachment A'!G33</f>
        <v>262589.2758800693</v>
      </c>
      <c r="V32" s="12">
        <f>'TC Allocations - Attachment A'!L33</f>
        <v>36149.08</v>
      </c>
      <c r="W32" s="12">
        <v>321844.58</v>
      </c>
      <c r="X32" s="12">
        <f>'TC Allocations - Attachment A'!H33</f>
        <v>-319738.09031830338</v>
      </c>
      <c r="Y32" s="21">
        <f t="shared" si="2"/>
        <v>9487738.5800159611</v>
      </c>
      <c r="Z32" s="12"/>
      <c r="AA32" s="12"/>
      <c r="AB32" s="22">
        <f t="shared" si="4"/>
        <v>3.8258430472163664E-3</v>
      </c>
      <c r="AC32" s="12">
        <f t="shared" si="7"/>
        <v>9.4406030763809579</v>
      </c>
      <c r="AD32" s="8">
        <f t="shared" si="5"/>
        <v>9487748.0206190366</v>
      </c>
      <c r="AE32" s="13"/>
      <c r="AF32" s="21">
        <v>10740134.064090399</v>
      </c>
      <c r="AG32" s="45">
        <f t="shared" si="6"/>
        <v>0.88339195432776663</v>
      </c>
      <c r="AI32" s="12">
        <v>0</v>
      </c>
    </row>
    <row r="33" spans="1:35" x14ac:dyDescent="0.25">
      <c r="A33" s="7" t="s">
        <v>38</v>
      </c>
      <c r="B33" s="9"/>
      <c r="C33" s="8">
        <f>'TC Allocations - Attachment A'!C34</f>
        <v>7031641.3936081259</v>
      </c>
      <c r="D33" s="9"/>
      <c r="E33" s="11">
        <f>'TC Allocations - Attachment A'!E34</f>
        <v>139614</v>
      </c>
      <c r="F33" s="11">
        <f>'TC Allocations - Attachment A'!AA34</f>
        <v>95495</v>
      </c>
      <c r="G33" s="9"/>
      <c r="H33" s="8">
        <f t="shared" si="3"/>
        <v>7266750.3936081259</v>
      </c>
      <c r="I33" s="9"/>
      <c r="J33" s="11">
        <v>5386.84</v>
      </c>
      <c r="K33" s="12">
        <f>'TC Allocations - Attachment A'!AF34</f>
        <v>49946</v>
      </c>
      <c r="L33" s="12">
        <f>'TC Allocations - Attachment A'!AG34</f>
        <v>94367.85113196024</v>
      </c>
      <c r="M33" s="11">
        <v>-457585.321856</v>
      </c>
      <c r="N33" s="11">
        <v>-421748.42659987346</v>
      </c>
      <c r="O33" s="8">
        <f t="shared" si="0"/>
        <v>-729633.05732391321</v>
      </c>
      <c r="P33" s="9"/>
      <c r="Q33" s="10">
        <f t="shared" si="1"/>
        <v>6537117.3362842128</v>
      </c>
      <c r="R33" s="10">
        <f>'TC Allocations - Attachment A'!T34</f>
        <v>0</v>
      </c>
      <c r="S33" s="11">
        <v>8083.1343623735011</v>
      </c>
      <c r="T33" s="12">
        <v>611.23999999999978</v>
      </c>
      <c r="U33" s="12">
        <f>'TC Allocations - Attachment A'!G34</f>
        <v>182066.80229999986</v>
      </c>
      <c r="V33" s="12">
        <f>'TC Allocations - Attachment A'!L34</f>
        <v>12049.69</v>
      </c>
      <c r="W33" s="12">
        <v>52464.070000000007</v>
      </c>
      <c r="X33" s="12">
        <f>'TC Allocations - Attachment A'!H34</f>
        <v>-221441.92711811175</v>
      </c>
      <c r="Y33" s="21">
        <f t="shared" si="2"/>
        <v>6570950.3458284754</v>
      </c>
      <c r="Z33" s="12"/>
      <c r="AA33" s="12"/>
      <c r="AB33" s="22">
        <f t="shared" si="4"/>
        <v>2.6496751024678378E-3</v>
      </c>
      <c r="AC33" s="12">
        <f t="shared" si="7"/>
        <v>6.5383055747590442</v>
      </c>
      <c r="AD33" s="8">
        <f t="shared" si="5"/>
        <v>6570956.8841340505</v>
      </c>
      <c r="AE33" s="13"/>
      <c r="AF33" s="21">
        <v>7425651.664217894</v>
      </c>
      <c r="AG33" s="45">
        <f t="shared" si="6"/>
        <v>0.88489969382722666</v>
      </c>
      <c r="AI33" s="12">
        <v>0</v>
      </c>
    </row>
    <row r="34" spans="1:35" x14ac:dyDescent="0.25">
      <c r="A34" s="7" t="s">
        <v>39</v>
      </c>
      <c r="B34" s="9"/>
      <c r="C34" s="8">
        <f>'TC Allocations - Attachment A'!C35</f>
        <v>179104237.67050654</v>
      </c>
      <c r="D34" s="9"/>
      <c r="E34" s="11">
        <f>'TC Allocations - Attachment A'!E35</f>
        <v>3891207</v>
      </c>
      <c r="F34" s="11">
        <f>'TC Allocations - Attachment A'!AA35</f>
        <v>6929920</v>
      </c>
      <c r="G34" s="9"/>
      <c r="H34" s="8">
        <f t="shared" si="3"/>
        <v>189925364.67050654</v>
      </c>
      <c r="I34" s="9"/>
      <c r="J34" s="11">
        <v>237512.59</v>
      </c>
      <c r="K34" s="12">
        <f>'TC Allocations - Attachment A'!AF35</f>
        <v>923882</v>
      </c>
      <c r="L34" s="12">
        <f>'TC Allocations - Attachment A'!AG35</f>
        <v>1915066.0236863312</v>
      </c>
      <c r="M34" s="11">
        <v>-2886124.3875839999</v>
      </c>
      <c r="N34" s="11">
        <v>-4358230.3367674118</v>
      </c>
      <c r="O34" s="8">
        <f t="shared" si="0"/>
        <v>-4167894.1106650801</v>
      </c>
      <c r="P34" s="9"/>
      <c r="Q34" s="10">
        <f t="shared" si="1"/>
        <v>185757470.55984145</v>
      </c>
      <c r="R34" s="10">
        <f>'TC Allocations - Attachment A'!T35</f>
        <v>0</v>
      </c>
      <c r="S34" s="11">
        <v>-72355.118236706592</v>
      </c>
      <c r="T34" s="12">
        <v>8159.6100000000151</v>
      </c>
      <c r="U34" s="12">
        <f>'TC Allocations - Attachment A'!G35</f>
        <v>2296978.9569999995</v>
      </c>
      <c r="V34" s="12">
        <f>'TC Allocations - Attachment A'!L35</f>
        <v>490913.49</v>
      </c>
      <c r="W34" s="12">
        <v>4025581.3800000004</v>
      </c>
      <c r="X34" s="12">
        <f>'TC Allocations - Attachment A'!H35</f>
        <v>-6276001.7004182618</v>
      </c>
      <c r="Y34" s="21">
        <f t="shared" si="2"/>
        <v>186230747.17818648</v>
      </c>
      <c r="Z34" s="12"/>
      <c r="AA34" s="12"/>
      <c r="AB34" s="22">
        <f t="shared" si="4"/>
        <v>7.5095830609234082E-2</v>
      </c>
      <c r="AC34" s="12">
        <f t="shared" si="7"/>
        <v>185.30554461421028</v>
      </c>
      <c r="AD34" s="8">
        <f t="shared" si="5"/>
        <v>186230932.48373109</v>
      </c>
      <c r="AE34" s="13"/>
      <c r="AF34" s="21">
        <v>209526286.68112135</v>
      </c>
      <c r="AG34" s="45">
        <f t="shared" si="6"/>
        <v>0.88881894216526858</v>
      </c>
      <c r="AI34" s="12">
        <v>0</v>
      </c>
    </row>
    <row r="35" spans="1:35" x14ac:dyDescent="0.25">
      <c r="A35" s="7" t="s">
        <v>40</v>
      </c>
      <c r="B35" s="9"/>
      <c r="C35" s="8">
        <f>'TC Allocations - Attachment A'!C36</f>
        <v>24994375.639899753</v>
      </c>
      <c r="D35" s="9"/>
      <c r="E35" s="11">
        <f>'TC Allocations - Attachment A'!E36</f>
        <v>410174</v>
      </c>
      <c r="F35" s="11">
        <f>'TC Allocations - Attachment A'!AA36</f>
        <v>634796</v>
      </c>
      <c r="G35" s="9"/>
      <c r="H35" s="8">
        <f t="shared" si="3"/>
        <v>26039345.639899753</v>
      </c>
      <c r="I35" s="9"/>
      <c r="J35" s="11">
        <v>22323.99</v>
      </c>
      <c r="K35" s="12">
        <f>'TC Allocations - Attachment A'!AF36</f>
        <v>77378</v>
      </c>
      <c r="L35" s="12">
        <f>'TC Allocations - Attachment A'!AG36</f>
        <v>277720.78891964955</v>
      </c>
      <c r="M35" s="11">
        <v>0</v>
      </c>
      <c r="N35" s="11">
        <v>-1224349.6850862242</v>
      </c>
      <c r="O35" s="8">
        <f t="shared" si="0"/>
        <v>-846926.90616657468</v>
      </c>
      <c r="P35" s="9"/>
      <c r="Q35" s="10">
        <f t="shared" si="1"/>
        <v>25192418.733733177</v>
      </c>
      <c r="R35" s="10">
        <f>'TC Allocations - Attachment A'!T36</f>
        <v>0</v>
      </c>
      <c r="S35" s="11">
        <v>-17918.905564268585</v>
      </c>
      <c r="T35" s="12">
        <v>1093.8799999999974</v>
      </c>
      <c r="U35" s="12">
        <f>'TC Allocations - Attachment A'!G36</f>
        <v>412441.33236400003</v>
      </c>
      <c r="V35" s="12">
        <f>'TC Allocations - Attachment A'!L36</f>
        <v>36595.370000000003</v>
      </c>
      <c r="W35" s="12">
        <v>214375.92</v>
      </c>
      <c r="X35" s="12">
        <f>'TC Allocations - Attachment A'!H36</f>
        <v>-976477.0739599173</v>
      </c>
      <c r="Y35" s="21">
        <f t="shared" si="2"/>
        <v>24862529.256572995</v>
      </c>
      <c r="Z35" s="12"/>
      <c r="AA35" s="12"/>
      <c r="AB35" s="22">
        <f t="shared" si="4"/>
        <v>1.0025585537614304E-2</v>
      </c>
      <c r="AC35" s="12">
        <f t="shared" si="7"/>
        <v>24.73901111489306</v>
      </c>
      <c r="AD35" s="8">
        <f t="shared" si="5"/>
        <v>24862553.995584112</v>
      </c>
      <c r="AE35" s="13"/>
      <c r="AF35" s="21">
        <v>27355659.29093999</v>
      </c>
      <c r="AG35" s="45">
        <f t="shared" si="6"/>
        <v>0.90886327144081747</v>
      </c>
      <c r="AI35" s="12">
        <v>0</v>
      </c>
    </row>
    <row r="36" spans="1:35" x14ac:dyDescent="0.25">
      <c r="A36" s="7" t="s">
        <v>41</v>
      </c>
      <c r="B36" s="9"/>
      <c r="C36" s="8">
        <f>'TC Allocations - Attachment A'!C37</f>
        <v>1804528.3856378549</v>
      </c>
      <c r="D36" s="9"/>
      <c r="E36" s="11">
        <f>'TC Allocations - Attachment A'!E37</f>
        <v>36529</v>
      </c>
      <c r="F36" s="11">
        <f>'TC Allocations - Attachment A'!AA37</f>
        <v>14929</v>
      </c>
      <c r="G36" s="9"/>
      <c r="H36" s="8">
        <f t="shared" si="3"/>
        <v>1855986.3856378549</v>
      </c>
      <c r="I36" s="9"/>
      <c r="J36" s="11">
        <v>287.14</v>
      </c>
      <c r="K36" s="12">
        <f>'TC Allocations - Attachment A'!AF37</f>
        <v>9206</v>
      </c>
      <c r="L36" s="12">
        <f>'TC Allocations - Attachment A'!AG37</f>
        <v>45425.116589392877</v>
      </c>
      <c r="M36" s="11">
        <v>0</v>
      </c>
      <c r="N36" s="11">
        <v>0</v>
      </c>
      <c r="O36" s="8">
        <f t="shared" si="0"/>
        <v>54918.256589392877</v>
      </c>
      <c r="P36" s="9"/>
      <c r="Q36" s="10">
        <f t="shared" si="1"/>
        <v>1910904.6422272478</v>
      </c>
      <c r="R36" s="10">
        <f>'TC Allocations - Attachment A'!T37</f>
        <v>0</v>
      </c>
      <c r="S36" s="11">
        <v>0</v>
      </c>
      <c r="T36" s="12">
        <v>57.29000000000002</v>
      </c>
      <c r="U36" s="12">
        <f>'TC Allocations - Attachment A'!G37</f>
        <v>34323.945600000006</v>
      </c>
      <c r="V36" s="12">
        <f>'TC Allocations - Attachment A'!L37</f>
        <v>2900.85</v>
      </c>
      <c r="W36" s="12">
        <v>7560.0499999999993</v>
      </c>
      <c r="X36" s="12">
        <f>'TC Allocations - Attachment A'!H37</f>
        <v>-58157.016345239055</v>
      </c>
      <c r="Y36" s="21">
        <f t="shared" si="2"/>
        <v>1897589.761482009</v>
      </c>
      <c r="Z36" s="12"/>
      <c r="AA36" s="12"/>
      <c r="AB36" s="22">
        <f t="shared" si="4"/>
        <v>7.651855638946888E-4</v>
      </c>
      <c r="AC36" s="12">
        <f t="shared" si="7"/>
        <v>1.8881624518712155</v>
      </c>
      <c r="AD36" s="8">
        <f t="shared" si="5"/>
        <v>1897591.6496444608</v>
      </c>
      <c r="AE36" s="13"/>
      <c r="AF36" s="21">
        <v>1629248.2096546306</v>
      </c>
      <c r="AG36" s="45">
        <f t="shared" si="6"/>
        <v>1.1647038421768245</v>
      </c>
      <c r="AI36" s="12">
        <v>0</v>
      </c>
    </row>
    <row r="37" spans="1:35" x14ac:dyDescent="0.25">
      <c r="A37" s="7" t="s">
        <v>42</v>
      </c>
      <c r="B37" s="9"/>
      <c r="C37" s="8">
        <f>'TC Allocations - Attachment A'!C38</f>
        <v>134972706.236922</v>
      </c>
      <c r="D37" s="9"/>
      <c r="E37" s="11">
        <f>'TC Allocations - Attachment A'!E38</f>
        <v>2296005</v>
      </c>
      <c r="F37" s="11">
        <f>'TC Allocations - Attachment A'!AA38</f>
        <v>923656</v>
      </c>
      <c r="G37" s="9"/>
      <c r="H37" s="8">
        <f t="shared" si="3"/>
        <v>138192367.236922</v>
      </c>
      <c r="I37" s="9"/>
      <c r="J37" s="11">
        <v>57861.51</v>
      </c>
      <c r="K37" s="12">
        <f>'TC Allocations - Attachment A'!AF38</f>
        <v>532226</v>
      </c>
      <c r="L37" s="12">
        <f>'TC Allocations - Attachment A'!AG38</f>
        <v>1484060.4930504686</v>
      </c>
      <c r="M37" s="11">
        <v>-2039160.114176</v>
      </c>
      <c r="N37" s="11">
        <v>-3918983.0937325633</v>
      </c>
      <c r="O37" s="8">
        <f t="shared" ref="O37:O63" si="8">SUM(J37:N37)</f>
        <v>-3883995.2048580945</v>
      </c>
      <c r="P37" s="9"/>
      <c r="Q37" s="10">
        <f t="shared" ref="Q37:Q63" si="9">H37+O37</f>
        <v>134308372.0320639</v>
      </c>
      <c r="R37" s="10">
        <f>'TC Allocations - Attachment A'!T38</f>
        <v>0</v>
      </c>
      <c r="S37" s="11">
        <v>-47896.985377436038</v>
      </c>
      <c r="T37" s="12">
        <v>3010.4300000000003</v>
      </c>
      <c r="U37" s="12">
        <f>'TC Allocations - Attachment A'!G38</f>
        <v>2745337.9957740596</v>
      </c>
      <c r="V37" s="12">
        <f>'TC Allocations - Attachment A'!L38</f>
        <v>828304.94</v>
      </c>
      <c r="W37" s="12">
        <v>1592473.4100000001</v>
      </c>
      <c r="X37" s="12">
        <f>'TC Allocations - Attachment A'!H38</f>
        <v>-4545609.0408457266</v>
      </c>
      <c r="Y37" s="21">
        <f t="shared" ref="Y37:Y63" si="10">SUM(Q37:X37)</f>
        <v>134883992.78161481</v>
      </c>
      <c r="Z37" s="12"/>
      <c r="AA37" s="12"/>
      <c r="AB37" s="22">
        <f t="shared" si="4"/>
        <v>5.4390725631002307E-2</v>
      </c>
      <c r="AC37" s="12">
        <f t="shared" si="7"/>
        <v>134.21388315765731</v>
      </c>
      <c r="AD37" s="8">
        <f t="shared" ref="AD37:AD63" si="11">Y37+AA37+AC37</f>
        <v>134884126.99549797</v>
      </c>
      <c r="AE37" s="13"/>
      <c r="AF37" s="21">
        <v>155691163.47170913</v>
      </c>
      <c r="AG37" s="45">
        <f t="shared" si="6"/>
        <v>0.86635698512207449</v>
      </c>
      <c r="AI37" s="12">
        <v>0</v>
      </c>
    </row>
    <row r="38" spans="1:35" x14ac:dyDescent="0.25">
      <c r="A38" s="7" t="s">
        <v>43</v>
      </c>
      <c r="B38" s="9"/>
      <c r="C38" s="8">
        <f>'TC Allocations - Attachment A'!C39</f>
        <v>104543252.72599028</v>
      </c>
      <c r="D38" s="9"/>
      <c r="E38" s="11">
        <f>'TC Allocations - Attachment A'!E39</f>
        <v>2090813</v>
      </c>
      <c r="F38" s="11">
        <f>'TC Allocations - Attachment A'!AA39</f>
        <v>3560591</v>
      </c>
      <c r="G38" s="9"/>
      <c r="H38" s="8">
        <f t="shared" si="3"/>
        <v>110194656.72599028</v>
      </c>
      <c r="I38" s="9"/>
      <c r="J38" s="11">
        <v>224432.77</v>
      </c>
      <c r="K38" s="12">
        <f>'TC Allocations - Attachment A'!AF39</f>
        <v>340254</v>
      </c>
      <c r="L38" s="12">
        <f>'TC Allocations - Attachment A'!AG39</f>
        <v>973583.33577807317</v>
      </c>
      <c r="M38" s="11">
        <v>-1968324.96768</v>
      </c>
      <c r="N38" s="11">
        <v>-2669279.2798184571</v>
      </c>
      <c r="O38" s="8">
        <f t="shared" si="8"/>
        <v>-3099334.1417203839</v>
      </c>
      <c r="P38" s="9"/>
      <c r="Q38" s="10">
        <f t="shared" si="9"/>
        <v>107095322.5842699</v>
      </c>
      <c r="R38" s="10">
        <f>'TC Allocations - Attachment A'!T39</f>
        <v>0</v>
      </c>
      <c r="S38" s="11">
        <v>421253.24410543032</v>
      </c>
      <c r="T38" s="12">
        <v>-21847.289999999979</v>
      </c>
      <c r="U38" s="12">
        <f>'TC Allocations - Attachment A'!G39</f>
        <v>1280259.2835059881</v>
      </c>
      <c r="V38" s="12">
        <f>'TC Allocations - Attachment A'!L39</f>
        <v>175836.29</v>
      </c>
      <c r="W38" s="12">
        <v>4592963.0999999996</v>
      </c>
      <c r="X38" s="12">
        <f>'TC Allocations - Attachment A'!H39</f>
        <v>-3701693.6069242139</v>
      </c>
      <c r="Y38" s="21">
        <f t="shared" si="10"/>
        <v>109842093.60495709</v>
      </c>
      <c r="Z38" s="12"/>
      <c r="AA38" s="12"/>
      <c r="AB38" s="22">
        <f t="shared" si="4"/>
        <v>4.4292810828005277E-2</v>
      </c>
      <c r="AC38" s="12">
        <f t="shared" si="7"/>
        <v>109.29639324035196</v>
      </c>
      <c r="AD38" s="8">
        <f t="shared" si="11"/>
        <v>109842202.90135033</v>
      </c>
      <c r="AE38" s="13"/>
      <c r="AF38" s="21">
        <v>122332264.04602222</v>
      </c>
      <c r="AG38" s="45">
        <f t="shared" si="6"/>
        <v>0.89790051510881019</v>
      </c>
      <c r="AI38" s="12">
        <v>0</v>
      </c>
    </row>
    <row r="39" spans="1:35" x14ac:dyDescent="0.25">
      <c r="A39" s="7" t="s">
        <v>44</v>
      </c>
      <c r="B39" s="9"/>
      <c r="C39" s="8">
        <f>'TC Allocations - Attachment A'!C40</f>
        <v>4613356.1251233136</v>
      </c>
      <c r="D39" s="9"/>
      <c r="E39" s="11">
        <f>'TC Allocations - Attachment A'!E40</f>
        <v>70059</v>
      </c>
      <c r="F39" s="11">
        <f>'TC Allocations - Attachment A'!AA40</f>
        <v>34642</v>
      </c>
      <c r="G39" s="9"/>
      <c r="H39" s="8">
        <f t="shared" si="3"/>
        <v>4718057.1251233136</v>
      </c>
      <c r="I39" s="9"/>
      <c r="J39" s="11">
        <v>1058.27</v>
      </c>
      <c r="K39" s="12">
        <f>'TC Allocations - Attachment A'!AF40</f>
        <v>14700</v>
      </c>
      <c r="L39" s="12">
        <f>'TC Allocations - Attachment A'!AG40</f>
        <v>72919.534905659966</v>
      </c>
      <c r="M39" s="11">
        <v>0</v>
      </c>
      <c r="N39" s="11">
        <v>0</v>
      </c>
      <c r="O39" s="8">
        <f t="shared" si="8"/>
        <v>88677.80490565997</v>
      </c>
      <c r="P39" s="9"/>
      <c r="Q39" s="10">
        <f t="shared" si="9"/>
        <v>4806734.9300289731</v>
      </c>
      <c r="R39" s="10">
        <f>'TC Allocations - Attachment A'!T40</f>
        <v>0</v>
      </c>
      <c r="S39" s="11">
        <v>0</v>
      </c>
      <c r="T39" s="12">
        <v>-208.46000000000004</v>
      </c>
      <c r="U39" s="12">
        <f>'TC Allocations - Attachment A'!G40</f>
        <v>73357.171029999998</v>
      </c>
      <c r="V39" s="12">
        <f>'TC Allocations - Attachment A'!L40</f>
        <v>14355.5</v>
      </c>
      <c r="W39" s="12">
        <v>34719.78</v>
      </c>
      <c r="X39" s="12">
        <f>'TC Allocations - Attachment A'!H40</f>
        <v>-149817.77511705484</v>
      </c>
      <c r="Y39" s="21">
        <f t="shared" si="10"/>
        <v>4779141.1459419187</v>
      </c>
      <c r="Z39" s="12"/>
      <c r="AA39" s="12"/>
      <c r="AB39" s="22">
        <f t="shared" si="4"/>
        <v>1.9271445740905719E-3</v>
      </c>
      <c r="AC39" s="12">
        <f t="shared" si="7"/>
        <v>4.7553981619887962</v>
      </c>
      <c r="AD39" s="8">
        <f t="shared" si="11"/>
        <v>4779145.9013400804</v>
      </c>
      <c r="AE39" s="13"/>
      <c r="AF39" s="21">
        <v>4197091.8940356504</v>
      </c>
      <c r="AG39" s="45">
        <f t="shared" si="6"/>
        <v>1.1386803105577858</v>
      </c>
      <c r="AI39" s="12">
        <v>0</v>
      </c>
    </row>
    <row r="40" spans="1:35" x14ac:dyDescent="0.25">
      <c r="A40" s="7" t="s">
        <v>45</v>
      </c>
      <c r="B40" s="9"/>
      <c r="C40" s="8">
        <f>'TC Allocations - Attachment A'!C41</f>
        <v>140469045.65698525</v>
      </c>
      <c r="D40" s="9"/>
      <c r="E40" s="11">
        <f>'TC Allocations - Attachment A'!E41</f>
        <v>2569673</v>
      </c>
      <c r="F40" s="11">
        <f>'TC Allocations - Attachment A'!AA41</f>
        <v>1264732</v>
      </c>
      <c r="G40" s="9"/>
      <c r="H40" s="8">
        <f t="shared" si="3"/>
        <v>144303450.65698525</v>
      </c>
      <c r="I40" s="9"/>
      <c r="J40" s="11">
        <v>149200.51999999999</v>
      </c>
      <c r="K40" s="12">
        <f>'TC Allocations - Attachment A'!AF41</f>
        <v>435474</v>
      </c>
      <c r="L40" s="12">
        <f>'TC Allocations - Attachment A'!AG41</f>
        <v>1335608.2748150623</v>
      </c>
      <c r="M40" s="11">
        <v>-3451646.2996479999</v>
      </c>
      <c r="N40" s="11">
        <v>-4090896.3162530316</v>
      </c>
      <c r="O40" s="8">
        <f t="shared" si="8"/>
        <v>-5622259.821085969</v>
      </c>
      <c r="P40" s="9"/>
      <c r="Q40" s="10">
        <f t="shared" si="9"/>
        <v>138681190.83589929</v>
      </c>
      <c r="R40" s="10">
        <f>'TC Allocations - Attachment A'!T41</f>
        <v>0</v>
      </c>
      <c r="S40" s="11">
        <v>-345540.88275934756</v>
      </c>
      <c r="T40" s="12">
        <v>22334.950000000012</v>
      </c>
      <c r="U40" s="12">
        <f>'TC Allocations - Attachment A'!G41</f>
        <v>-461926.74992594647</v>
      </c>
      <c r="V40" s="12">
        <f>'TC Allocations - Attachment A'!L41</f>
        <v>954157.31</v>
      </c>
      <c r="W40" s="12">
        <v>1631038.7999999996</v>
      </c>
      <c r="X40" s="12">
        <f>'TC Allocations - Attachment A'!H41</f>
        <v>-4579894.4492527833</v>
      </c>
      <c r="Y40" s="21">
        <f t="shared" si="10"/>
        <v>135901359.81396124</v>
      </c>
      <c r="Z40" s="12"/>
      <c r="AA40" s="12"/>
      <c r="AB40" s="22">
        <f t="shared" si="4"/>
        <v>5.4800969500428481E-2</v>
      </c>
      <c r="AC40" s="12">
        <f t="shared" si="7"/>
        <v>135.2261958657254</v>
      </c>
      <c r="AD40" s="8">
        <f t="shared" si="11"/>
        <v>135901495.04015711</v>
      </c>
      <c r="AE40" s="13"/>
      <c r="AF40" s="21">
        <v>156640094.59958005</v>
      </c>
      <c r="AG40" s="45">
        <f t="shared" si="6"/>
        <v>0.8676035046299152</v>
      </c>
      <c r="AI40" s="12">
        <v>0</v>
      </c>
    </row>
    <row r="41" spans="1:35" x14ac:dyDescent="0.25">
      <c r="A41" s="7" t="s">
        <v>46</v>
      </c>
      <c r="B41" s="9"/>
      <c r="C41" s="8">
        <f>'TC Allocations - Attachment A'!C42</f>
        <v>175598914.91099328</v>
      </c>
      <c r="D41" s="9"/>
      <c r="E41" s="11">
        <f>'TC Allocations - Attachment A'!E42</f>
        <v>3882649</v>
      </c>
      <c r="F41" s="11">
        <f>'TC Allocations - Attachment A'!AA42</f>
        <v>2853598</v>
      </c>
      <c r="G41" s="9"/>
      <c r="H41" s="8">
        <f t="shared" si="3"/>
        <v>182335161.91099328</v>
      </c>
      <c r="I41" s="9"/>
      <c r="J41" s="11">
        <v>212302.19</v>
      </c>
      <c r="K41" s="12">
        <f>'TC Allocations - Attachment A'!AF42</f>
        <v>718442</v>
      </c>
      <c r="L41" s="12">
        <f>'TC Allocations - Attachment A'!AG42</f>
        <v>1989882.5390932204</v>
      </c>
      <c r="M41" s="11">
        <v>-693816.11212799989</v>
      </c>
      <c r="N41" s="11">
        <v>-5082101.0813657725</v>
      </c>
      <c r="O41" s="8">
        <f t="shared" si="8"/>
        <v>-2855290.4644005522</v>
      </c>
      <c r="P41" s="9"/>
      <c r="Q41" s="10">
        <f t="shared" si="9"/>
        <v>179479871.44659272</v>
      </c>
      <c r="R41" s="10">
        <f>'TC Allocations - Attachment A'!T42</f>
        <v>0</v>
      </c>
      <c r="S41" s="11">
        <v>-112554.23925396986</v>
      </c>
      <c r="T41" s="12">
        <v>16459.929999999993</v>
      </c>
      <c r="U41" s="12">
        <f>'TC Allocations - Attachment A'!G42</f>
        <v>2022388.1217178022</v>
      </c>
      <c r="V41" s="12">
        <f>'TC Allocations - Attachment A'!L42</f>
        <v>481095.22</v>
      </c>
      <c r="W41" s="12">
        <v>1578453.0400000003</v>
      </c>
      <c r="X41" s="12">
        <f>'TC Allocations - Attachment A'!H42</f>
        <v>-6764331.5885217097</v>
      </c>
      <c r="Y41" s="21">
        <f t="shared" si="10"/>
        <v>176701381.93053484</v>
      </c>
      <c r="Z41" s="12"/>
      <c r="AA41" s="12"/>
      <c r="AB41" s="22">
        <f t="shared" si="4"/>
        <v>7.1253201992346957E-2</v>
      </c>
      <c r="AC41" s="12">
        <f t="shared" si="7"/>
        <v>175.82352167331399</v>
      </c>
      <c r="AD41" s="8">
        <f>Y41+AA41+AC41</f>
        <v>176701557.75405651</v>
      </c>
      <c r="AE41" s="13"/>
      <c r="AF41" s="21">
        <v>189500353.05604979</v>
      </c>
      <c r="AG41" s="45">
        <f t="shared" si="6"/>
        <v>0.93246030893563725</v>
      </c>
      <c r="AI41" s="12">
        <v>0</v>
      </c>
    </row>
    <row r="42" spans="1:35" x14ac:dyDescent="0.25">
      <c r="A42" s="7" t="s">
        <v>47</v>
      </c>
      <c r="B42" s="9"/>
      <c r="C42" s="8">
        <f>'TC Allocations - Attachment A'!C43</f>
        <v>56925148.218695648</v>
      </c>
      <c r="D42" s="9"/>
      <c r="E42" s="11">
        <f>'TC Allocations - Attachment A'!E43</f>
        <v>1531727</v>
      </c>
      <c r="F42" s="11">
        <f>'TC Allocations - Attachment A'!AA43</f>
        <v>5487134</v>
      </c>
      <c r="G42" s="9"/>
      <c r="H42" s="8">
        <f t="shared" si="3"/>
        <v>63944009.218695648</v>
      </c>
      <c r="I42" s="9"/>
      <c r="J42" s="11">
        <v>60898.3</v>
      </c>
      <c r="K42" s="12">
        <f>'TC Allocations - Attachment A'!AF43</f>
        <v>272528</v>
      </c>
      <c r="L42" s="12">
        <f>'TC Allocations - Attachment A'!AG43</f>
        <v>535394.79349874007</v>
      </c>
      <c r="M42" s="11">
        <v>0</v>
      </c>
      <c r="N42" s="11">
        <v>-507901.02044976002</v>
      </c>
      <c r="O42" s="8">
        <f t="shared" si="8"/>
        <v>360920.07304898009</v>
      </c>
      <c r="P42" s="9"/>
      <c r="Q42" s="10">
        <f t="shared" si="9"/>
        <v>64304929.291744627</v>
      </c>
      <c r="R42" s="10">
        <f>'TC Allocations - Attachment A'!T43</f>
        <v>0</v>
      </c>
      <c r="S42" s="11">
        <v>-2097.3337428399827</v>
      </c>
      <c r="T42" s="12">
        <v>-1190.4700000000012</v>
      </c>
      <c r="U42" s="12">
        <f>'TC Allocations - Attachment A'!G43</f>
        <v>1137025.3296600003</v>
      </c>
      <c r="V42" s="12">
        <f>'TC Allocations - Attachment A'!L43</f>
        <v>98852.13</v>
      </c>
      <c r="W42" s="12">
        <v>1447694.63</v>
      </c>
      <c r="X42" s="12">
        <f>'TC Allocations - Attachment A'!H43</f>
        <v>-2527201.159731695</v>
      </c>
      <c r="Y42" s="21">
        <f t="shared" si="10"/>
        <v>64458012.417930096</v>
      </c>
      <c r="Z42" s="12"/>
      <c r="AA42" s="12"/>
      <c r="AB42" s="22">
        <f t="shared" si="4"/>
        <v>2.5992098809083038E-2</v>
      </c>
      <c r="AC42" s="12">
        <f t="shared" si="7"/>
        <v>64.137782169909769</v>
      </c>
      <c r="AD42" s="8">
        <f t="shared" si="11"/>
        <v>64458076.555712268</v>
      </c>
      <c r="AE42" s="13"/>
      <c r="AF42" s="21">
        <v>55305113.548206605</v>
      </c>
      <c r="AG42" s="45">
        <f t="shared" si="6"/>
        <v>1.1654993981619348</v>
      </c>
      <c r="AI42" s="12">
        <v>0</v>
      </c>
    </row>
    <row r="43" spans="1:35" x14ac:dyDescent="0.25">
      <c r="A43" s="7" t="s">
        <v>48</v>
      </c>
      <c r="B43" s="9"/>
      <c r="C43" s="8">
        <f>'TC Allocations - Attachment A'!C44</f>
        <v>49734494.44959379</v>
      </c>
      <c r="D43" s="9"/>
      <c r="E43" s="11">
        <f>'TC Allocations - Attachment A'!E44</f>
        <v>859541</v>
      </c>
      <c r="F43" s="11">
        <f>'TC Allocations - Attachment A'!AA44</f>
        <v>1245356</v>
      </c>
      <c r="G43" s="9"/>
      <c r="H43" s="8">
        <f t="shared" si="3"/>
        <v>51839391.44959379</v>
      </c>
      <c r="I43" s="9"/>
      <c r="J43" s="11">
        <v>48630.03</v>
      </c>
      <c r="K43" s="12">
        <f>'TC Allocations - Attachment A'!AF44</f>
        <v>201698</v>
      </c>
      <c r="L43" s="12">
        <f>'TC Allocations - Attachment A'!AG44</f>
        <v>501401.33690833912</v>
      </c>
      <c r="M43" s="11">
        <v>-303782.62092800002</v>
      </c>
      <c r="N43" s="11">
        <v>-1201839.521880148</v>
      </c>
      <c r="O43" s="8">
        <f t="shared" si="8"/>
        <v>-753892.77589980885</v>
      </c>
      <c r="P43" s="9"/>
      <c r="Q43" s="10">
        <f t="shared" si="9"/>
        <v>51085498.673693985</v>
      </c>
      <c r="R43" s="10">
        <f>'TC Allocations - Attachment A'!T44</f>
        <v>0</v>
      </c>
      <c r="S43" s="11">
        <v>13186.285413027974</v>
      </c>
      <c r="T43" s="12">
        <v>4061.1500000000015</v>
      </c>
      <c r="U43" s="12">
        <f>'TC Allocations - Attachment A'!G44</f>
        <v>591515.18039999995</v>
      </c>
      <c r="V43" s="12">
        <f>'TC Allocations - Attachment A'!L44</f>
        <v>76314.73</v>
      </c>
      <c r="W43" s="12">
        <v>611678.52</v>
      </c>
      <c r="X43" s="12">
        <f>'TC Allocations - Attachment A'!H44</f>
        <v>-2430393.1956100166</v>
      </c>
      <c r="Y43" s="21">
        <f t="shared" si="10"/>
        <v>49951861.343896993</v>
      </c>
      <c r="Z43" s="12"/>
      <c r="AA43" s="12"/>
      <c r="AB43" s="22">
        <f t="shared" si="4"/>
        <v>2.0142627224214983E-2</v>
      </c>
      <c r="AC43" s="12">
        <f t="shared" si="7"/>
        <v>49.7036982940729</v>
      </c>
      <c r="AD43" s="8">
        <f t="shared" si="11"/>
        <v>49951911.047595285</v>
      </c>
      <c r="AE43" s="13"/>
      <c r="AF43" s="21">
        <v>53533653.432583667</v>
      </c>
      <c r="AG43" s="45">
        <f t="shared" si="6"/>
        <v>0.9330936307289589</v>
      </c>
      <c r="AI43" s="12">
        <v>0</v>
      </c>
    </row>
    <row r="44" spans="1:35" x14ac:dyDescent="0.25">
      <c r="A44" s="7" t="s">
        <v>49</v>
      </c>
      <c r="B44" s="9"/>
      <c r="C44" s="8">
        <f>'TC Allocations - Attachment A'!C45</f>
        <v>18264201.988204472</v>
      </c>
      <c r="D44" s="9"/>
      <c r="E44" s="11">
        <f>'TC Allocations - Attachment A'!E45</f>
        <v>376713</v>
      </c>
      <c r="F44" s="11">
        <f>'TC Allocations - Attachment A'!AA45</f>
        <v>298957</v>
      </c>
      <c r="G44" s="9"/>
      <c r="H44" s="8">
        <f t="shared" si="3"/>
        <v>18939871.988204472</v>
      </c>
      <c r="I44" s="9"/>
      <c r="J44" s="11">
        <v>14813.36</v>
      </c>
      <c r="K44" s="12">
        <f>'TC Allocations - Attachment A'!AF45</f>
        <v>130020</v>
      </c>
      <c r="L44" s="12">
        <f>'TC Allocations - Attachment A'!AG45</f>
        <v>200628.66649976297</v>
      </c>
      <c r="M44" s="11">
        <v>-255144.16384000002</v>
      </c>
      <c r="N44" s="11">
        <v>-517157.98402772367</v>
      </c>
      <c r="O44" s="8">
        <f t="shared" si="8"/>
        <v>-426840.1213679607</v>
      </c>
      <c r="P44" s="9"/>
      <c r="Q44" s="10">
        <f t="shared" si="9"/>
        <v>18513031.866836511</v>
      </c>
      <c r="R44" s="10">
        <f>'TC Allocations - Attachment A'!T45</f>
        <v>0</v>
      </c>
      <c r="S44" s="11">
        <v>-43389.513456276502</v>
      </c>
      <c r="T44" s="12">
        <v>-204.72000000000116</v>
      </c>
      <c r="U44" s="12">
        <f>'TC Allocations - Attachment A'!G45</f>
        <v>340199.10095809592</v>
      </c>
      <c r="V44" s="12">
        <f>'TC Allocations - Attachment A'!L45</f>
        <v>82785.87</v>
      </c>
      <c r="W44" s="12">
        <v>521442.79999999993</v>
      </c>
      <c r="X44" s="12">
        <f>'TC Allocations - Attachment A'!H45</f>
        <v>-890720.9588917105</v>
      </c>
      <c r="Y44" s="21">
        <f t="shared" si="10"/>
        <v>18523144.445446622</v>
      </c>
      <c r="Z44" s="12"/>
      <c r="AA44" s="12"/>
      <c r="AB44" s="22">
        <f t="shared" si="4"/>
        <v>7.4692871005597626E-3</v>
      </c>
      <c r="AC44" s="12">
        <f t="shared" si="7"/>
        <v>18.431120647048651</v>
      </c>
      <c r="AD44" s="8">
        <f t="shared" si="11"/>
        <v>18523162.876567267</v>
      </c>
      <c r="AE44" s="13"/>
      <c r="AF44" s="21">
        <v>19492482.259110488</v>
      </c>
      <c r="AG44" s="45">
        <f>AD44/AF44</f>
        <v>0.95027214237477753</v>
      </c>
      <c r="AI44" s="12">
        <v>0</v>
      </c>
    </row>
    <row r="45" spans="1:35" x14ac:dyDescent="0.25">
      <c r="A45" s="7" t="s">
        <v>50</v>
      </c>
      <c r="B45" s="9"/>
      <c r="C45" s="8">
        <f>'TC Allocations - Attachment A'!C46</f>
        <v>40504619.618496045</v>
      </c>
      <c r="D45" s="9"/>
      <c r="E45" s="11">
        <f>'TC Allocations - Attachment A'!E46</f>
        <v>932577</v>
      </c>
      <c r="F45" s="11">
        <f>'TC Allocations - Attachment A'!AA46</f>
        <v>2411112</v>
      </c>
      <c r="G45" s="9"/>
      <c r="H45" s="8">
        <f t="shared" si="3"/>
        <v>43848308.618496045</v>
      </c>
      <c r="I45" s="9"/>
      <c r="J45" s="11">
        <v>12105.37</v>
      </c>
      <c r="K45" s="12">
        <f>'TC Allocations - Attachment A'!AF46</f>
        <v>329518</v>
      </c>
      <c r="L45" s="12">
        <f>'TC Allocations - Attachment A'!AG46</f>
        <v>477778.52968559478</v>
      </c>
      <c r="M45" s="11">
        <v>-467731.93523199996</v>
      </c>
      <c r="N45" s="11">
        <v>-1309792.4809920001</v>
      </c>
      <c r="O45" s="8">
        <f t="shared" si="8"/>
        <v>-958122.51653840533</v>
      </c>
      <c r="P45" s="9"/>
      <c r="Q45" s="10">
        <f t="shared" si="9"/>
        <v>42890186.101957642</v>
      </c>
      <c r="R45" s="10">
        <f>'TC Allocations - Attachment A'!T46</f>
        <v>0</v>
      </c>
      <c r="S45" s="11">
        <v>93134.761019027326</v>
      </c>
      <c r="T45" s="12">
        <v>632.25</v>
      </c>
      <c r="U45" s="12">
        <f>'TC Allocations - Attachment A'!G46</f>
        <v>926487.66755986598</v>
      </c>
      <c r="V45" s="12">
        <f>'TC Allocations - Attachment A'!L46</f>
        <v>62033.61</v>
      </c>
      <c r="W45" s="12">
        <v>465124.08</v>
      </c>
      <c r="X45" s="12">
        <f>'TC Allocations - Attachment A'!H46</f>
        <v>-1448730.733796041</v>
      </c>
      <c r="Y45" s="21">
        <f t="shared" si="10"/>
        <v>42988867.7367405</v>
      </c>
      <c r="Z45" s="12"/>
      <c r="AA45" s="12"/>
      <c r="AB45" s="22">
        <f t="shared" si="4"/>
        <v>1.7334864293661423E-2</v>
      </c>
      <c r="AC45" s="12">
        <f t="shared" si="7"/>
        <v>42.775297146195584</v>
      </c>
      <c r="AD45" s="8">
        <f t="shared" si="11"/>
        <v>42988910.512037642</v>
      </c>
      <c r="AE45" s="13"/>
      <c r="AF45" s="21">
        <v>49033290.226360828</v>
      </c>
      <c r="AG45" s="45">
        <f t="shared" si="6"/>
        <v>0.87672906128837214</v>
      </c>
      <c r="AI45" s="12">
        <v>0</v>
      </c>
    </row>
    <row r="46" spans="1:35" x14ac:dyDescent="0.25">
      <c r="A46" s="7" t="s">
        <v>51</v>
      </c>
      <c r="B46" s="9"/>
      <c r="C46" s="8">
        <f>'TC Allocations - Attachment A'!C47</f>
        <v>26341883.865095064</v>
      </c>
      <c r="D46" s="9"/>
      <c r="E46" s="11">
        <f>'TC Allocations - Attachment A'!E47</f>
        <v>569017</v>
      </c>
      <c r="F46" s="11">
        <f>'TC Allocations - Attachment A'!AA47</f>
        <v>1597661</v>
      </c>
      <c r="G46" s="9"/>
      <c r="H46" s="8">
        <f t="shared" si="3"/>
        <v>28508561.865095064</v>
      </c>
      <c r="I46" s="9"/>
      <c r="J46" s="11">
        <v>22439.01</v>
      </c>
      <c r="K46" s="12">
        <f>'TC Allocations - Attachment A'!AF47</f>
        <v>162858</v>
      </c>
      <c r="L46" s="12">
        <f>'TC Allocations - Attachment A'!AG47</f>
        <v>298092.58708366856</v>
      </c>
      <c r="M46" s="11">
        <v>-1113911.4872320001</v>
      </c>
      <c r="N46" s="11">
        <v>-566055.10375918006</v>
      </c>
      <c r="O46" s="8">
        <f t="shared" si="8"/>
        <v>-1196576.9939075117</v>
      </c>
      <c r="P46" s="9"/>
      <c r="Q46" s="10">
        <f t="shared" si="9"/>
        <v>27311984.871187553</v>
      </c>
      <c r="R46" s="10">
        <f>'TC Allocations - Attachment A'!T47</f>
        <v>0</v>
      </c>
      <c r="S46" s="11">
        <v>-93569.509426820092</v>
      </c>
      <c r="T46" s="12">
        <v>600.11000000000058</v>
      </c>
      <c r="U46" s="12">
        <f>'TC Allocations - Attachment A'!G47</f>
        <v>191196.21639999992</v>
      </c>
      <c r="V46" s="12">
        <f>'TC Allocations - Attachment A'!L47</f>
        <v>41058.22</v>
      </c>
      <c r="W46" s="12">
        <v>267766.23</v>
      </c>
      <c r="X46" s="12">
        <f>'TC Allocations - Attachment A'!H47</f>
        <v>-1037243.2604429347</v>
      </c>
      <c r="Y46" s="21">
        <f t="shared" si="10"/>
        <v>26681792.877717797</v>
      </c>
      <c r="Z46" s="12"/>
      <c r="AA46" s="12"/>
      <c r="AB46" s="22">
        <f t="shared" si="4"/>
        <v>1.0759186808065709E-2</v>
      </c>
      <c r="AC46" s="12">
        <f t="shared" si="7"/>
        <v>26.54923655414612</v>
      </c>
      <c r="AD46" s="8">
        <f t="shared" si="11"/>
        <v>26681819.426954351</v>
      </c>
      <c r="AE46" s="13"/>
      <c r="AF46" s="21">
        <v>29058002.477655075</v>
      </c>
      <c r="AG46" s="45">
        <f t="shared" si="6"/>
        <v>0.91822620799458077</v>
      </c>
      <c r="AI46" s="12">
        <v>0</v>
      </c>
    </row>
    <row r="47" spans="1:35" x14ac:dyDescent="0.25">
      <c r="A47" s="7" t="s">
        <v>52</v>
      </c>
      <c r="B47" s="9"/>
      <c r="C47" s="8">
        <f>'TC Allocations - Attachment A'!C48</f>
        <v>89640157.028496936</v>
      </c>
      <c r="D47" s="9"/>
      <c r="E47" s="11">
        <f>'TC Allocations - Attachment A'!E48</f>
        <v>2129236</v>
      </c>
      <c r="F47" s="11">
        <f>'TC Allocations - Attachment A'!AA48</f>
        <v>2309466</v>
      </c>
      <c r="G47" s="9"/>
      <c r="H47" s="8">
        <f t="shared" si="3"/>
        <v>94078859.028496936</v>
      </c>
      <c r="I47" s="9"/>
      <c r="J47" s="11">
        <v>89500.33</v>
      </c>
      <c r="K47" s="12">
        <f>'TC Allocations - Attachment A'!AF48</f>
        <v>452782</v>
      </c>
      <c r="L47" s="12">
        <f>'TC Allocations - Attachment A'!AG48</f>
        <v>1164066.8399668557</v>
      </c>
      <c r="M47" s="11">
        <v>0</v>
      </c>
      <c r="N47" s="11">
        <v>-1016523.3397455276</v>
      </c>
      <c r="O47" s="8">
        <f t="shared" si="8"/>
        <v>689825.83022132795</v>
      </c>
      <c r="P47" s="9"/>
      <c r="Q47" s="10">
        <f t="shared" si="9"/>
        <v>94768684.858718261</v>
      </c>
      <c r="R47" s="10">
        <f>'TC Allocations - Attachment A'!T48</f>
        <v>0</v>
      </c>
      <c r="S47" s="11">
        <v>-39935.291753716767</v>
      </c>
      <c r="T47" s="12">
        <v>7097.8300000000017</v>
      </c>
      <c r="U47" s="12">
        <f>'TC Allocations - Attachment A'!G48</f>
        <v>1942631.8934790008</v>
      </c>
      <c r="V47" s="12">
        <f>'TC Allocations - Attachment A'!L48</f>
        <v>155530.32</v>
      </c>
      <c r="W47" s="12">
        <v>997058.43</v>
      </c>
      <c r="X47" s="12">
        <f>'TC Allocations - Attachment A'!H48</f>
        <v>-4448652.6683245338</v>
      </c>
      <c r="Y47" s="21">
        <f t="shared" si="10"/>
        <v>93382415.372119009</v>
      </c>
      <c r="Z47" s="12"/>
      <c r="AA47" s="12"/>
      <c r="AB47" s="22">
        <f t="shared" si="4"/>
        <v>3.7655597439858135E-2</v>
      </c>
      <c r="AC47" s="12">
        <f t="shared" si="7"/>
        <v>92.918487414777417</v>
      </c>
      <c r="AD47" s="8">
        <f t="shared" si="11"/>
        <v>93382508.290606424</v>
      </c>
      <c r="AE47" s="13"/>
      <c r="AF47" s="21">
        <v>97354039.274159402</v>
      </c>
      <c r="AG47" s="45">
        <f t="shared" si="6"/>
        <v>0.95920527783784382</v>
      </c>
      <c r="AI47" s="12">
        <v>4031257</v>
      </c>
    </row>
    <row r="48" spans="1:35" x14ac:dyDescent="0.25">
      <c r="A48" s="7" t="s">
        <v>53</v>
      </c>
      <c r="B48" s="9"/>
      <c r="C48" s="8">
        <f>'TC Allocations - Attachment A'!C49</f>
        <v>16130084.409896454</v>
      </c>
      <c r="D48" s="9"/>
      <c r="E48" s="11">
        <f>'TC Allocations - Attachment A'!E49</f>
        <v>321970</v>
      </c>
      <c r="F48" s="11">
        <f>'TC Allocations - Attachment A'!AA49</f>
        <v>203558</v>
      </c>
      <c r="G48" s="9"/>
      <c r="H48" s="8">
        <f t="shared" si="3"/>
        <v>16655612.409896454</v>
      </c>
      <c r="I48" s="9"/>
      <c r="J48" s="11">
        <v>12339.1</v>
      </c>
      <c r="K48" s="12">
        <f>'TC Allocations - Attachment A'!AF49</f>
        <v>113210</v>
      </c>
      <c r="L48" s="12">
        <f>'TC Allocations - Attachment A'!AG49</f>
        <v>191965.07004024126</v>
      </c>
      <c r="M48" s="11">
        <v>0</v>
      </c>
      <c r="N48" s="11">
        <v>-202831.25874960562</v>
      </c>
      <c r="O48" s="8">
        <f t="shared" si="8"/>
        <v>114682.91129063565</v>
      </c>
      <c r="P48" s="9"/>
      <c r="Q48" s="10">
        <f t="shared" si="9"/>
        <v>16770295.32118709</v>
      </c>
      <c r="R48" s="10">
        <f>'TC Allocations - Attachment A'!T49</f>
        <v>0</v>
      </c>
      <c r="S48" s="11">
        <v>-86467.350496189669</v>
      </c>
      <c r="T48" s="12">
        <v>424.10999999999876</v>
      </c>
      <c r="U48" s="12">
        <f>'TC Allocations - Attachment A'!G49</f>
        <v>248081.88179999997</v>
      </c>
      <c r="V48" s="12">
        <f>'TC Allocations - Attachment A'!L49</f>
        <v>34140.800000000003</v>
      </c>
      <c r="W48" s="12">
        <v>171135.71</v>
      </c>
      <c r="X48" s="12">
        <f>'TC Allocations - Attachment A'!H49</f>
        <v>-774119.81369362632</v>
      </c>
      <c r="Y48" s="21">
        <f t="shared" si="10"/>
        <v>16363490.658797277</v>
      </c>
      <c r="Z48" s="12"/>
      <c r="AA48" s="12"/>
      <c r="AB48" s="22">
        <f t="shared" si="4"/>
        <v>6.5984266363549203E-3</v>
      </c>
      <c r="AC48" s="12">
        <f t="shared" si="7"/>
        <v>16.282196115643057</v>
      </c>
      <c r="AD48" s="8">
        <f t="shared" si="11"/>
        <v>16363506.940993393</v>
      </c>
      <c r="AE48" s="13"/>
      <c r="AF48" s="21">
        <v>16940790.024323922</v>
      </c>
      <c r="AG48" s="45">
        <f t="shared" si="6"/>
        <v>0.96592348512072612</v>
      </c>
      <c r="AI48" s="12">
        <v>75000</v>
      </c>
    </row>
    <row r="49" spans="1:35" x14ac:dyDescent="0.25">
      <c r="A49" s="7" t="s">
        <v>54</v>
      </c>
      <c r="B49" s="9"/>
      <c r="C49" s="8">
        <f>'TC Allocations - Attachment A'!C50</f>
        <v>18576914.912342846</v>
      </c>
      <c r="D49" s="9"/>
      <c r="E49" s="11">
        <f>'TC Allocations - Attachment A'!E50</f>
        <v>337674</v>
      </c>
      <c r="F49" s="11">
        <f>'TC Allocations - Attachment A'!AA50</f>
        <v>262221</v>
      </c>
      <c r="G49" s="9"/>
      <c r="H49" s="8">
        <f t="shared" si="3"/>
        <v>19176809.912342846</v>
      </c>
      <c r="I49" s="9"/>
      <c r="J49" s="11">
        <v>3526.02</v>
      </c>
      <c r="K49" s="12">
        <f>'TC Allocations - Attachment A'!AF50</f>
        <v>44394</v>
      </c>
      <c r="L49" s="12">
        <f>'TC Allocations - Attachment A'!AG50</f>
        <v>141669.08931936428</v>
      </c>
      <c r="M49" s="11">
        <v>-2780637.1159195979</v>
      </c>
      <c r="N49" s="11">
        <v>-364582.33467743994</v>
      </c>
      <c r="O49" s="8">
        <f t="shared" si="8"/>
        <v>-2955630.3412776738</v>
      </c>
      <c r="P49" s="9"/>
      <c r="Q49" s="10">
        <f t="shared" si="9"/>
        <v>16221179.571065173</v>
      </c>
      <c r="R49" s="10">
        <f>'TC Allocations - Attachment A'!T50</f>
        <v>0</v>
      </c>
      <c r="S49" s="11">
        <v>23603.319890341139</v>
      </c>
      <c r="T49" s="12">
        <v>144.34000000000015</v>
      </c>
      <c r="U49" s="12">
        <f>'TC Allocations - Attachment A'!G50</f>
        <v>296355.89270200022</v>
      </c>
      <c r="V49" s="12">
        <f>'TC Allocations - Attachment A'!L50</f>
        <v>93273.56</v>
      </c>
      <c r="W49" s="12">
        <v>113261.62</v>
      </c>
      <c r="X49" s="12">
        <f>'TC Allocations - Attachment A'!H50</f>
        <v>-546003.38307272992</v>
      </c>
      <c r="Y49" s="21">
        <f t="shared" si="10"/>
        <v>16201814.920584783</v>
      </c>
      <c r="Z49" s="12"/>
      <c r="AA49" s="12"/>
      <c r="AB49" s="22">
        <f t="shared" si="4"/>
        <v>6.5332323865632267E-3</v>
      </c>
      <c r="AC49" s="12">
        <f t="shared" si="7"/>
        <v>16.12132358962722</v>
      </c>
      <c r="AD49" s="8">
        <f t="shared" si="11"/>
        <v>16201831.041908372</v>
      </c>
      <c r="AE49" s="13"/>
      <c r="AF49" s="21">
        <v>18198451.544947676</v>
      </c>
      <c r="AG49" s="45">
        <f t="shared" si="6"/>
        <v>0.89028624231529119</v>
      </c>
      <c r="AI49" s="12">
        <v>0</v>
      </c>
    </row>
    <row r="50" spans="1:35" x14ac:dyDescent="0.25">
      <c r="A50" s="7" t="s">
        <v>55</v>
      </c>
      <c r="B50" s="9"/>
      <c r="C50" s="8">
        <f>'TC Allocations - Attachment A'!C51</f>
        <v>891086.87895954959</v>
      </c>
      <c r="D50" s="9"/>
      <c r="E50" s="11">
        <f>'TC Allocations - Attachment A'!E51</f>
        <v>21571</v>
      </c>
      <c r="F50" s="11">
        <f>'TC Allocations - Attachment A'!AA51</f>
        <v>9616</v>
      </c>
      <c r="G50" s="9"/>
      <c r="H50" s="8">
        <f t="shared" si="3"/>
        <v>922273.87895954959</v>
      </c>
      <c r="I50" s="9"/>
      <c r="J50" s="11">
        <v>48</v>
      </c>
      <c r="K50" s="12">
        <f>'TC Allocations - Attachment A'!AF51</f>
        <v>1830</v>
      </c>
      <c r="L50" s="12">
        <f>'TC Allocations - Attachment A'!AG51</f>
        <v>35916.436565201577</v>
      </c>
      <c r="M50" s="11">
        <v>0</v>
      </c>
      <c r="N50" s="11">
        <v>0</v>
      </c>
      <c r="O50" s="8">
        <f t="shared" si="8"/>
        <v>37794.436565201577</v>
      </c>
      <c r="P50" s="9"/>
      <c r="Q50" s="10">
        <f t="shared" si="9"/>
        <v>960068.3155247512</v>
      </c>
      <c r="R50" s="10">
        <f>'TC Allocations - Attachment A'!T51</f>
        <v>0</v>
      </c>
      <c r="S50" s="11">
        <v>0</v>
      </c>
      <c r="T50" s="12">
        <v>-2.490000000000002</v>
      </c>
      <c r="U50" s="12">
        <f>'TC Allocations - Attachment A'!G51</f>
        <v>29715.679700000008</v>
      </c>
      <c r="V50" s="12">
        <f>'TC Allocations - Attachment A'!L51</f>
        <v>223.14</v>
      </c>
      <c r="W50" s="12">
        <v>16548.16</v>
      </c>
      <c r="X50" s="12">
        <f>'TC Allocations - Attachment A'!H51</f>
        <v>0</v>
      </c>
      <c r="Y50" s="21">
        <f t="shared" si="10"/>
        <v>1006552.8052247512</v>
      </c>
      <c r="Z50" s="12">
        <v>978500</v>
      </c>
      <c r="AA50" s="12">
        <f>Z50-Y50</f>
        <v>-28052.805224751239</v>
      </c>
      <c r="AB50" s="22" t="str">
        <f t="shared" si="4"/>
        <v>-</v>
      </c>
      <c r="AC50" s="12">
        <v>0</v>
      </c>
      <c r="AD50" s="8">
        <f t="shared" si="11"/>
        <v>978500</v>
      </c>
      <c r="AE50" s="13"/>
      <c r="AF50" s="21">
        <v>623149.45440386317</v>
      </c>
      <c r="AG50" s="45">
        <f t="shared" si="6"/>
        <v>1.5702493087089091</v>
      </c>
      <c r="AI50" s="12">
        <v>0</v>
      </c>
    </row>
    <row r="51" spans="1:35" x14ac:dyDescent="0.25">
      <c r="A51" s="7" t="s">
        <v>56</v>
      </c>
      <c r="B51" s="9"/>
      <c r="C51" s="8">
        <f>'TC Allocations - Attachment A'!C52</f>
        <v>4317350.4626593199</v>
      </c>
      <c r="D51" s="9"/>
      <c r="E51" s="11">
        <f>'TC Allocations - Attachment A'!E52</f>
        <v>85800</v>
      </c>
      <c r="F51" s="11">
        <f>'TC Allocations - Attachment A'!AA52</f>
        <v>91038</v>
      </c>
      <c r="G51" s="9"/>
      <c r="H51" s="8">
        <f t="shared" si="3"/>
        <v>4494188.4626593199</v>
      </c>
      <c r="I51" s="9"/>
      <c r="J51" s="11">
        <v>847.33</v>
      </c>
      <c r="K51" s="12">
        <f>'TC Allocations - Attachment A'!AF52</f>
        <v>37000</v>
      </c>
      <c r="L51" s="12">
        <f>'TC Allocations - Attachment A'!AG52</f>
        <v>60085.349739821067</v>
      </c>
      <c r="M51" s="11">
        <v>0</v>
      </c>
      <c r="N51" s="11">
        <v>-256637.44467200004</v>
      </c>
      <c r="O51" s="8">
        <f t="shared" si="8"/>
        <v>-158704.76493217898</v>
      </c>
      <c r="P51" s="9"/>
      <c r="Q51" s="10">
        <f t="shared" si="9"/>
        <v>4335483.697727141</v>
      </c>
      <c r="R51" s="10">
        <f>'TC Allocations - Attachment A'!T52</f>
        <v>0</v>
      </c>
      <c r="S51" s="11">
        <v>9504.9519360000268</v>
      </c>
      <c r="T51" s="12">
        <v>13.669999999999959</v>
      </c>
      <c r="U51" s="12">
        <f>'TC Allocations - Attachment A'!G52</f>
        <v>70488.89360000001</v>
      </c>
      <c r="V51" s="12">
        <f>'TC Allocations - Attachment A'!L52</f>
        <v>4239.71</v>
      </c>
      <c r="W51" s="12">
        <v>39908.300000000003</v>
      </c>
      <c r="X51" s="12">
        <f>'TC Allocations - Attachment A'!H52</f>
        <v>-145390.76427965233</v>
      </c>
      <c r="Y51" s="21">
        <f t="shared" si="10"/>
        <v>4314248.4589834884</v>
      </c>
      <c r="Z51" s="12"/>
      <c r="AA51" s="12"/>
      <c r="AB51" s="22">
        <f t="shared" si="4"/>
        <v>1.7396808872381616E-3</v>
      </c>
      <c r="AC51" s="12">
        <f t="shared" si="7"/>
        <v>4.2928150823989935</v>
      </c>
      <c r="AD51" s="8">
        <f t="shared" si="11"/>
        <v>4314252.7517985711</v>
      </c>
      <c r="AE51" s="13"/>
      <c r="AF51" s="21">
        <v>4841097.6691920273</v>
      </c>
      <c r="AG51" s="45">
        <f t="shared" si="6"/>
        <v>0.89117242547155928</v>
      </c>
      <c r="AI51" s="12">
        <v>0</v>
      </c>
    </row>
    <row r="52" spans="1:35" x14ac:dyDescent="0.25">
      <c r="A52" s="7" t="s">
        <v>57</v>
      </c>
      <c r="B52" s="9"/>
      <c r="C52" s="8">
        <f>'TC Allocations - Attachment A'!C53</f>
        <v>28032957.923990525</v>
      </c>
      <c r="D52" s="9"/>
      <c r="E52" s="11">
        <f>'TC Allocations - Attachment A'!E53</f>
        <v>559362</v>
      </c>
      <c r="F52" s="11">
        <f>'TC Allocations - Attachment A'!AA53</f>
        <v>353778</v>
      </c>
      <c r="G52" s="9"/>
      <c r="H52" s="8">
        <f t="shared" si="3"/>
        <v>28946097.923990525</v>
      </c>
      <c r="I52" s="9"/>
      <c r="J52" s="11">
        <v>27186.34</v>
      </c>
      <c r="K52" s="12">
        <f>'TC Allocations - Attachment A'!AF53</f>
        <v>119364</v>
      </c>
      <c r="L52" s="12">
        <f>'TC Allocations - Attachment A'!AG53</f>
        <v>300388.85434366285</v>
      </c>
      <c r="M52" s="11">
        <v>-459664.05580800003</v>
      </c>
      <c r="N52" s="11">
        <v>-766141.06819445698</v>
      </c>
      <c r="O52" s="8">
        <f t="shared" si="8"/>
        <v>-778865.92965879419</v>
      </c>
      <c r="P52" s="9"/>
      <c r="Q52" s="10">
        <f t="shared" si="9"/>
        <v>28167231.994331732</v>
      </c>
      <c r="R52" s="10">
        <f>'TC Allocations - Attachment A'!T53</f>
        <v>0</v>
      </c>
      <c r="S52" s="11">
        <v>32145.676717920112</v>
      </c>
      <c r="T52" s="12">
        <v>4502.7700000000004</v>
      </c>
      <c r="U52" s="12">
        <f>'TC Allocations - Attachment A'!G53</f>
        <v>1030501.8964800001</v>
      </c>
      <c r="V52" s="12">
        <f>'TC Allocations - Attachment A'!L53</f>
        <v>161108.88</v>
      </c>
      <c r="W52" s="12">
        <v>395970.82</v>
      </c>
      <c r="X52" s="12">
        <f>'TC Allocations - Attachment A'!H53</f>
        <v>-1122453.5571688109</v>
      </c>
      <c r="Y52" s="21">
        <f t="shared" si="10"/>
        <v>28669008.48036084</v>
      </c>
      <c r="Z52" s="12"/>
      <c r="AA52" s="12"/>
      <c r="AB52" s="22">
        <f t="shared" si="4"/>
        <v>1.1560513165508303E-2</v>
      </c>
      <c r="AC52" s="12">
        <f t="shared" si="7"/>
        <v>28.526579582047358</v>
      </c>
      <c r="AD52" s="8">
        <f t="shared" si="11"/>
        <v>28669037.006940421</v>
      </c>
      <c r="AE52" s="13"/>
      <c r="AF52" s="21">
        <v>31445138.753021073</v>
      </c>
      <c r="AG52" s="45">
        <f t="shared" si="6"/>
        <v>0.91171602809944863</v>
      </c>
      <c r="AI52" s="12">
        <v>0</v>
      </c>
    </row>
    <row r="53" spans="1:35" x14ac:dyDescent="0.25">
      <c r="A53" s="7" t="s">
        <v>58</v>
      </c>
      <c r="B53" s="9"/>
      <c r="C53" s="8">
        <f>'TC Allocations - Attachment A'!C54</f>
        <v>29676947.171917528</v>
      </c>
      <c r="D53" s="9"/>
      <c r="E53" s="11">
        <f>'TC Allocations - Attachment A'!E54</f>
        <v>643923</v>
      </c>
      <c r="F53" s="11">
        <f>'TC Allocations - Attachment A'!AA54</f>
        <v>1172049</v>
      </c>
      <c r="G53" s="9"/>
      <c r="H53" s="8">
        <f t="shared" si="3"/>
        <v>31492919.171917528</v>
      </c>
      <c r="I53" s="9"/>
      <c r="J53" s="11">
        <v>27586.43</v>
      </c>
      <c r="K53" s="12">
        <f>'TC Allocations - Attachment A'!AF54</f>
        <v>119004</v>
      </c>
      <c r="L53" s="12">
        <f>'TC Allocations - Attachment A'!AG54</f>
        <v>321108.30089465214</v>
      </c>
      <c r="M53" s="11">
        <v>-464520.40448000003</v>
      </c>
      <c r="N53" s="11">
        <v>-747057.22269637347</v>
      </c>
      <c r="O53" s="8">
        <f t="shared" si="8"/>
        <v>-743878.8962817213</v>
      </c>
      <c r="P53" s="9"/>
      <c r="Q53" s="10">
        <f t="shared" si="9"/>
        <v>30749040.275635805</v>
      </c>
      <c r="R53" s="10">
        <f>'TC Allocations - Attachment A'!T54</f>
        <v>0</v>
      </c>
      <c r="S53" s="11">
        <v>-370161.56064854073</v>
      </c>
      <c r="T53" s="12">
        <v>1747.4599999999991</v>
      </c>
      <c r="U53" s="12">
        <f>'TC Allocations - Attachment A'!G54</f>
        <v>1179705.1596719997</v>
      </c>
      <c r="V53" s="12">
        <f>'TC Allocations - Attachment A'!L54</f>
        <v>94389.28</v>
      </c>
      <c r="W53" s="12">
        <v>229875.14999999997</v>
      </c>
      <c r="X53" s="12">
        <f>'TC Allocations - Attachment A'!H54</f>
        <v>-1404359.4971424937</v>
      </c>
      <c r="Y53" s="21">
        <f t="shared" si="10"/>
        <v>30480236.267516769</v>
      </c>
      <c r="Z53" s="12"/>
      <c r="AA53" s="12"/>
      <c r="AB53" s="22">
        <f t="shared" si="4"/>
        <v>1.2290874060043399E-2</v>
      </c>
      <c r="AC53" s="12">
        <f t="shared" si="7"/>
        <v>30.328809109689146</v>
      </c>
      <c r="AD53" s="8">
        <f t="shared" si="11"/>
        <v>30480266.596325878</v>
      </c>
      <c r="AE53" s="13"/>
      <c r="AF53" s="21">
        <v>30732916.195802055</v>
      </c>
      <c r="AG53" s="45">
        <f t="shared" si="6"/>
        <v>0.99177918561757938</v>
      </c>
      <c r="AI53" s="12">
        <v>0</v>
      </c>
    </row>
    <row r="54" spans="1:35" x14ac:dyDescent="0.25">
      <c r="A54" s="7" t="s">
        <v>59</v>
      </c>
      <c r="B54" s="9"/>
      <c r="C54" s="8">
        <f>'TC Allocations - Attachment A'!C55</f>
        <v>29356713.114078224</v>
      </c>
      <c r="D54" s="9"/>
      <c r="E54" s="11">
        <f>'TC Allocations - Attachment A'!E55</f>
        <v>540457</v>
      </c>
      <c r="F54" s="11">
        <f>'TC Allocations - Attachment A'!AA55</f>
        <v>1305229</v>
      </c>
      <c r="G54" s="9"/>
      <c r="H54" s="8">
        <f t="shared" si="3"/>
        <v>31202399.114078224</v>
      </c>
      <c r="I54" s="9"/>
      <c r="J54" s="11">
        <v>32164.720000000001</v>
      </c>
      <c r="K54" s="12">
        <f>'TC Allocations - Attachment A'!AF55</f>
        <v>88718</v>
      </c>
      <c r="L54" s="12">
        <f>'TC Allocations - Attachment A'!AG55</f>
        <v>361215.00537776056</v>
      </c>
      <c r="M54" s="11">
        <v>-9845.7105919999995</v>
      </c>
      <c r="N54" s="11">
        <v>-633382.10163408949</v>
      </c>
      <c r="O54" s="8">
        <f t="shared" si="8"/>
        <v>-161130.08684832888</v>
      </c>
      <c r="P54" s="9"/>
      <c r="Q54" s="10">
        <f t="shared" si="9"/>
        <v>31041269.027229894</v>
      </c>
      <c r="R54" s="10">
        <f>'TC Allocations - Attachment A'!T55</f>
        <v>0</v>
      </c>
      <c r="S54" s="11">
        <v>-11446.538636785583</v>
      </c>
      <c r="T54" s="12">
        <v>1600.1100000000006</v>
      </c>
      <c r="U54" s="12">
        <f>'TC Allocations - Attachment A'!G55</f>
        <v>465702.71181999968</v>
      </c>
      <c r="V54" s="12">
        <f>'TC Allocations - Attachment A'!L55</f>
        <v>163563.45000000001</v>
      </c>
      <c r="W54" s="12">
        <v>836112.41999999993</v>
      </c>
      <c r="X54" s="12">
        <f>'TC Allocations - Attachment A'!H55</f>
        <v>-1059443.2696748632</v>
      </c>
      <c r="Y54" s="21">
        <f t="shared" si="10"/>
        <v>31437357.910738241</v>
      </c>
      <c r="Z54" s="12"/>
      <c r="AA54" s="12"/>
      <c r="AB54" s="22">
        <f t="shared" si="4"/>
        <v>1.2676824532137141E-2</v>
      </c>
      <c r="AC54" s="12">
        <f t="shared" si="7"/>
        <v>31.281175730382046</v>
      </c>
      <c r="AD54" s="8">
        <f t="shared" si="11"/>
        <v>31437389.19191397</v>
      </c>
      <c r="AE54" s="13"/>
      <c r="AF54" s="21">
        <v>37054819.575287297</v>
      </c>
      <c r="AG54" s="45">
        <f t="shared" si="6"/>
        <v>0.84840216609448238</v>
      </c>
      <c r="AI54" s="12">
        <v>0</v>
      </c>
    </row>
    <row r="55" spans="1:35" x14ac:dyDescent="0.25">
      <c r="A55" s="7" t="s">
        <v>60</v>
      </c>
      <c r="B55" s="9"/>
      <c r="C55" s="8">
        <f>'TC Allocations - Attachment A'!C56</f>
        <v>7996327.9211694673</v>
      </c>
      <c r="D55" s="9"/>
      <c r="E55" s="11">
        <f>'TC Allocations - Attachment A'!E56</f>
        <v>127407</v>
      </c>
      <c r="F55" s="11">
        <f>'TC Allocations - Attachment A'!AA56</f>
        <v>159761</v>
      </c>
      <c r="G55" s="9"/>
      <c r="H55" s="8">
        <f t="shared" si="3"/>
        <v>8283495.9211694673</v>
      </c>
      <c r="I55" s="9"/>
      <c r="J55" s="11">
        <v>1737.42</v>
      </c>
      <c r="K55" s="12">
        <f>'TC Allocations - Attachment A'!AF56</f>
        <v>37382</v>
      </c>
      <c r="L55" s="12">
        <f>'TC Allocations - Attachment A'!AG56</f>
        <v>93001.890955498529</v>
      </c>
      <c r="M55" s="11">
        <v>-260839.828736</v>
      </c>
      <c r="N55" s="11">
        <v>0</v>
      </c>
      <c r="O55" s="8">
        <f t="shared" si="8"/>
        <v>-128718.51778050145</v>
      </c>
      <c r="P55" s="9"/>
      <c r="Q55" s="10">
        <f t="shared" si="9"/>
        <v>8154777.4033889659</v>
      </c>
      <c r="R55" s="10">
        <f>'TC Allocations - Attachment A'!T56</f>
        <v>0</v>
      </c>
      <c r="S55" s="11">
        <v>0</v>
      </c>
      <c r="T55" s="12">
        <v>80.269999999999982</v>
      </c>
      <c r="U55" s="12">
        <f>'TC Allocations - Attachment A'!G56</f>
        <v>234605.23499999993</v>
      </c>
      <c r="V55" s="12">
        <f>'TC Allocations - Attachment A'!L56</f>
        <v>21421.68</v>
      </c>
      <c r="W55" s="12">
        <v>57604.01</v>
      </c>
      <c r="X55" s="12">
        <f>'TC Allocations - Attachment A'!H56</f>
        <v>-276085.11988832778</v>
      </c>
      <c r="Y55" s="21">
        <f t="shared" si="10"/>
        <v>8192403.4785006363</v>
      </c>
      <c r="Z55" s="12"/>
      <c r="AA55" s="12"/>
      <c r="AB55" s="22">
        <f t="shared" si="4"/>
        <v>3.3035111184692976E-3</v>
      </c>
      <c r="AC55" s="12">
        <f t="shared" si="7"/>
        <v>8.1517032567688066</v>
      </c>
      <c r="AD55" s="8">
        <f t="shared" si="11"/>
        <v>8192411.6302038934</v>
      </c>
      <c r="AE55" s="13"/>
      <c r="AF55" s="21">
        <v>9485324.8661198877</v>
      </c>
      <c r="AG55" s="45">
        <f t="shared" si="6"/>
        <v>0.86369331001681549</v>
      </c>
      <c r="AI55" s="12">
        <v>0</v>
      </c>
    </row>
    <row r="56" spans="1:35" x14ac:dyDescent="0.25">
      <c r="A56" s="7" t="s">
        <v>61</v>
      </c>
      <c r="B56" s="9"/>
      <c r="C56" s="8">
        <f>'TC Allocations - Attachment A'!C57</f>
        <v>5622719.3044451112</v>
      </c>
      <c r="D56" s="9"/>
      <c r="E56" s="11">
        <f>'TC Allocations - Attachment A'!E57</f>
        <v>98606</v>
      </c>
      <c r="F56" s="11">
        <f>'TC Allocations - Attachment A'!AA57</f>
        <v>108184</v>
      </c>
      <c r="G56" s="9"/>
      <c r="H56" s="8">
        <f>C56+SUM(E56:F56)</f>
        <v>5829509.3044451112</v>
      </c>
      <c r="I56" s="9"/>
      <c r="J56" s="11">
        <v>1139.19</v>
      </c>
      <c r="K56" s="12">
        <f>'TC Allocations - Attachment A'!AF57</f>
        <v>28100</v>
      </c>
      <c r="L56" s="12">
        <f>'TC Allocations - Attachment A'!AG57</f>
        <v>72677.770284549741</v>
      </c>
      <c r="M56" s="11">
        <v>0</v>
      </c>
      <c r="N56" s="11">
        <v>-9221.7267432000081</v>
      </c>
      <c r="O56" s="8">
        <f t="shared" si="8"/>
        <v>92695.233541349735</v>
      </c>
      <c r="P56" s="9"/>
      <c r="Q56" s="10">
        <f t="shared" si="9"/>
        <v>5922204.5379864611</v>
      </c>
      <c r="R56" s="10">
        <f>'TC Allocations - Attachment A'!T57</f>
        <v>0</v>
      </c>
      <c r="S56" s="11">
        <v>-187.35389219999888</v>
      </c>
      <c r="T56" s="12">
        <v>118.3599999999999</v>
      </c>
      <c r="U56" s="12">
        <f>'TC Allocations - Attachment A'!G57</f>
        <v>129459.3814</v>
      </c>
      <c r="V56" s="12">
        <f>'TC Allocations - Attachment A'!L57</f>
        <v>14504.26</v>
      </c>
      <c r="W56" s="12">
        <v>39650.340000000004</v>
      </c>
      <c r="X56" s="12">
        <f>'TC Allocations - Attachment A'!H57</f>
        <v>-229401.82448471925</v>
      </c>
      <c r="Y56" s="21">
        <f t="shared" si="10"/>
        <v>5876347.7010095427</v>
      </c>
      <c r="Z56" s="12"/>
      <c r="AA56" s="12"/>
      <c r="AB56" s="22">
        <f t="shared" si="4"/>
        <v>2.3695829944437E-3</v>
      </c>
      <c r="AC56" s="12">
        <f t="shared" si="7"/>
        <v>5.8471537465086367</v>
      </c>
      <c r="AD56" s="8">
        <f t="shared" si="11"/>
        <v>5876353.5481632892</v>
      </c>
      <c r="AE56" s="13"/>
      <c r="AF56" s="21">
        <v>6426610.8428692007</v>
      </c>
      <c r="AG56" s="45">
        <f t="shared" si="6"/>
        <v>0.91437830792003494</v>
      </c>
      <c r="AI56" s="12">
        <v>0</v>
      </c>
    </row>
    <row r="57" spans="1:35" x14ac:dyDescent="0.25">
      <c r="A57" s="7" t="s">
        <v>62</v>
      </c>
      <c r="B57" s="9"/>
      <c r="C57" s="8">
        <f>'TC Allocations - Attachment A'!C58</f>
        <v>2411108.3781103524</v>
      </c>
      <c r="D57" s="9"/>
      <c r="E57" s="11">
        <f>'TC Allocations - Attachment A'!E58</f>
        <v>47850</v>
      </c>
      <c r="F57" s="11">
        <f>'TC Allocations - Attachment A'!AA58</f>
        <v>53679</v>
      </c>
      <c r="G57" s="9"/>
      <c r="H57" s="8">
        <f t="shared" si="3"/>
        <v>2512637.3781103524</v>
      </c>
      <c r="I57" s="9"/>
      <c r="J57" s="11">
        <v>679.32</v>
      </c>
      <c r="K57" s="12">
        <f>'TC Allocations - Attachment A'!AF58</f>
        <v>7648</v>
      </c>
      <c r="L57" s="12">
        <f>'TC Allocations - Attachment A'!AG58</f>
        <v>43537.882488696807</v>
      </c>
      <c r="M57" s="11">
        <v>-543613.78879999998</v>
      </c>
      <c r="N57" s="11">
        <v>0</v>
      </c>
      <c r="O57" s="8">
        <f t="shared" si="8"/>
        <v>-491748.5863113032</v>
      </c>
      <c r="P57" s="9"/>
      <c r="Q57" s="10">
        <f t="shared" si="9"/>
        <v>2020888.7917990494</v>
      </c>
      <c r="R57" s="10">
        <f>'TC Allocations - Attachment A'!T58</f>
        <v>0</v>
      </c>
      <c r="S57" s="11">
        <v>0</v>
      </c>
      <c r="T57" s="12">
        <v>13.209999999999923</v>
      </c>
      <c r="U57" s="12">
        <f>'TC Allocations - Attachment A'!G58</f>
        <v>4037.4935000000105</v>
      </c>
      <c r="V57" s="12">
        <f>'TC Allocations - Attachment A'!L58</f>
        <v>6694.27</v>
      </c>
      <c r="W57" s="12">
        <v>23089.82</v>
      </c>
      <c r="X57" s="12">
        <f>'TC Allocations - Attachment A'!H58</f>
        <v>-66986.99547078344</v>
      </c>
      <c r="Y57" s="21">
        <f t="shared" si="10"/>
        <v>1987736.5898282661</v>
      </c>
      <c r="Z57" s="12"/>
      <c r="AA57" s="12"/>
      <c r="AB57" s="22">
        <f t="shared" si="4"/>
        <v>8.0153644071833698E-4</v>
      </c>
      <c r="AC57" s="12">
        <f t="shared" si="7"/>
        <v>1.9778614267991512</v>
      </c>
      <c r="AD57" s="8">
        <f t="shared" si="11"/>
        <v>1987738.5676896928</v>
      </c>
      <c r="AE57" s="13"/>
      <c r="AF57" s="21">
        <v>2276992.2682868442</v>
      </c>
      <c r="AG57" s="45">
        <f>AD57/AF57</f>
        <v>0.87296676206336921</v>
      </c>
      <c r="AI57" s="12">
        <v>0</v>
      </c>
    </row>
    <row r="58" spans="1:35" x14ac:dyDescent="0.25">
      <c r="A58" s="7" t="s">
        <v>63</v>
      </c>
      <c r="B58" s="9"/>
      <c r="C58" s="8">
        <f>'TC Allocations - Attachment A'!C59</f>
        <v>31819224.542113084</v>
      </c>
      <c r="D58" s="9"/>
      <c r="E58" s="11">
        <f>'TC Allocations - Attachment A'!E59</f>
        <v>457506</v>
      </c>
      <c r="F58" s="11">
        <f>'TC Allocations - Attachment A'!AA59</f>
        <v>33744</v>
      </c>
      <c r="G58" s="9"/>
      <c r="H58" s="8">
        <f t="shared" si="3"/>
        <v>32310474.542113084</v>
      </c>
      <c r="I58" s="9"/>
      <c r="J58" s="11">
        <v>24380.39</v>
      </c>
      <c r="K58" s="12">
        <f>'TC Allocations - Attachment A'!AF59</f>
        <v>204932</v>
      </c>
      <c r="L58" s="12">
        <f>'TC Allocations - Attachment A'!AG59</f>
        <v>316908.3110676083</v>
      </c>
      <c r="M58" s="11">
        <v>-16444.03328</v>
      </c>
      <c r="N58" s="11">
        <v>-655623.64192359196</v>
      </c>
      <c r="O58" s="8">
        <f t="shared" si="8"/>
        <v>-125846.97413598362</v>
      </c>
      <c r="P58" s="9"/>
      <c r="Q58" s="10">
        <f t="shared" si="9"/>
        <v>32184627.567977101</v>
      </c>
      <c r="R58" s="10">
        <f>'TC Allocations - Attachment A'!T59</f>
        <v>0</v>
      </c>
      <c r="S58" s="11">
        <v>55696.227670806227</v>
      </c>
      <c r="T58" s="12">
        <v>206.06999999999971</v>
      </c>
      <c r="U58" s="12">
        <f>'TC Allocations - Attachment A'!G59</f>
        <v>1258728.5857199999</v>
      </c>
      <c r="V58" s="12">
        <f>'TC Allocations - Attachment A'!L59</f>
        <v>84347.86</v>
      </c>
      <c r="W58" s="12">
        <v>200554.26</v>
      </c>
      <c r="X58" s="12">
        <f>'TC Allocations - Attachment A'!H59</f>
        <v>-1101413.0695584854</v>
      </c>
      <c r="Y58" s="21">
        <f t="shared" si="10"/>
        <v>32682747.501809418</v>
      </c>
      <c r="Z58" s="12"/>
      <c r="AA58" s="12"/>
      <c r="AB58" s="22">
        <f t="shared" si="4"/>
        <v>1.3179016394601725E-2</v>
      </c>
      <c r="AC58" s="12">
        <f t="shared" si="7"/>
        <v>32.520378171048321</v>
      </c>
      <c r="AD58" s="8">
        <f t="shared" si="11"/>
        <v>32682780.022187591</v>
      </c>
      <c r="AE58" s="13"/>
      <c r="AF58" s="21">
        <v>38548955.095004976</v>
      </c>
      <c r="AG58" s="45">
        <f t="shared" si="6"/>
        <v>0.84782531567042396</v>
      </c>
      <c r="AI58" s="12">
        <v>0</v>
      </c>
    </row>
    <row r="59" spans="1:35" x14ac:dyDescent="0.25">
      <c r="A59" s="7" t="s">
        <v>64</v>
      </c>
      <c r="B59" s="9"/>
      <c r="C59" s="8">
        <f>'TC Allocations - Attachment A'!C60</f>
        <v>4954837.8391689174</v>
      </c>
      <c r="D59" s="9"/>
      <c r="E59" s="11">
        <f>'TC Allocations - Attachment A'!E60</f>
        <v>85983</v>
      </c>
      <c r="F59" s="11">
        <f>'TC Allocations - Attachment A'!AA60</f>
        <v>50352</v>
      </c>
      <c r="G59" s="9"/>
      <c r="H59" s="8">
        <f t="shared" si="3"/>
        <v>5091172.8391689174</v>
      </c>
      <c r="I59" s="9"/>
      <c r="J59" s="11">
        <v>950.43</v>
      </c>
      <c r="K59" s="12">
        <f>'TC Allocations - Attachment A'!AF60</f>
        <v>16642</v>
      </c>
      <c r="L59" s="12">
        <f>'TC Allocations - Attachment A'!AG60</f>
        <v>66713.117245244532</v>
      </c>
      <c r="M59" s="11">
        <v>-232804.955904</v>
      </c>
      <c r="N59" s="11">
        <v>-64783.21146749999</v>
      </c>
      <c r="O59" s="8">
        <f t="shared" si="8"/>
        <v>-213282.62012625547</v>
      </c>
      <c r="P59" s="9"/>
      <c r="Q59" s="10">
        <f t="shared" si="9"/>
        <v>4877890.2190426616</v>
      </c>
      <c r="R59" s="10">
        <f>'TC Allocations - Attachment A'!T60</f>
        <v>0</v>
      </c>
      <c r="S59" s="11">
        <v>-3598.3701740000106</v>
      </c>
      <c r="T59" s="12">
        <v>39.100000000000023</v>
      </c>
      <c r="U59" s="12">
        <f>'TC Allocations - Attachment A'!G60</f>
        <v>58882</v>
      </c>
      <c r="V59" s="12">
        <f>'TC Allocations - Attachment A'!L60</f>
        <v>17851.400000000001</v>
      </c>
      <c r="W59" s="12">
        <v>99785.48</v>
      </c>
      <c r="X59" s="12">
        <f>'TC Allocations - Attachment A'!H60</f>
        <v>-232387.41731684766</v>
      </c>
      <c r="Y59" s="21">
        <f t="shared" si="10"/>
        <v>4818462.4115518145</v>
      </c>
      <c r="Z59" s="12"/>
      <c r="AA59" s="12"/>
      <c r="AB59" s="22">
        <f t="shared" si="4"/>
        <v>1.9430005116643826E-3</v>
      </c>
      <c r="AC59" s="12">
        <f t="shared" si="7"/>
        <v>4.7945240778172389</v>
      </c>
      <c r="AD59" s="8">
        <f t="shared" si="11"/>
        <v>4818467.2060758928</v>
      </c>
      <c r="AE59" s="13"/>
      <c r="AF59" s="21">
        <v>5085551.8376096394</v>
      </c>
      <c r="AG59" s="45">
        <f>AD59/AF59</f>
        <v>0.94748168142569078</v>
      </c>
      <c r="AI59" s="12">
        <v>0</v>
      </c>
    </row>
    <row r="60" spans="1:35" x14ac:dyDescent="0.25">
      <c r="A60" s="7" t="s">
        <v>65</v>
      </c>
      <c r="B60" s="9"/>
      <c r="C60" s="8">
        <f>'TC Allocations - Attachment A'!C61</f>
        <v>42227018.725672483</v>
      </c>
      <c r="D60" s="9"/>
      <c r="E60" s="11">
        <f>'TC Allocations - Attachment A'!E61</f>
        <v>914809</v>
      </c>
      <c r="F60" s="11">
        <f>'TC Allocations - Attachment A'!AA61</f>
        <v>968752</v>
      </c>
      <c r="G60" s="9"/>
      <c r="H60" s="8">
        <f t="shared" si="3"/>
        <v>44110579.725672483</v>
      </c>
      <c r="I60" s="9"/>
      <c r="J60" s="11">
        <v>49717.73</v>
      </c>
      <c r="K60" s="12">
        <f>'TC Allocations - Attachment A'!AF61</f>
        <v>205304</v>
      </c>
      <c r="L60" s="12">
        <f>'TC Allocations - Attachment A'!AG61</f>
        <v>530520.96176963719</v>
      </c>
      <c r="M60" s="11">
        <v>-1646045.9920639999</v>
      </c>
      <c r="N60" s="11">
        <v>-881978.34234194993</v>
      </c>
      <c r="O60" s="8">
        <f t="shared" si="8"/>
        <v>-1742481.6426363126</v>
      </c>
      <c r="P60" s="9"/>
      <c r="Q60" s="10">
        <f t="shared" si="9"/>
        <v>42368098.083036169</v>
      </c>
      <c r="R60" s="10">
        <f>'TC Allocations - Attachment A'!T61</f>
        <v>0</v>
      </c>
      <c r="S60" s="11">
        <v>-57765.357529180124</v>
      </c>
      <c r="T60" s="12">
        <v>1466.1699999999983</v>
      </c>
      <c r="U60" s="12">
        <f>'TC Allocations - Attachment A'!G61</f>
        <v>1261141.1359420002</v>
      </c>
      <c r="V60" s="12">
        <f>'TC Allocations - Attachment A'!L61</f>
        <v>431557.59</v>
      </c>
      <c r="W60" s="12">
        <v>2320493.69</v>
      </c>
      <c r="X60" s="12">
        <f>'TC Allocations - Attachment A'!H61</f>
        <v>-2147663.9898048276</v>
      </c>
      <c r="Y60" s="21">
        <f t="shared" si="10"/>
        <v>44177327.321644165</v>
      </c>
      <c r="Z60" s="12"/>
      <c r="AA60" s="12"/>
      <c r="AB60" s="22">
        <f t="shared" si="4"/>
        <v>1.781409965638299E-2</v>
      </c>
      <c r="AC60" s="12">
        <f t="shared" si="7"/>
        <v>43.957852411475365</v>
      </c>
      <c r="AD60" s="8">
        <f t="shared" si="11"/>
        <v>44177371.279496573</v>
      </c>
      <c r="AE60" s="13"/>
      <c r="AF60" s="21">
        <v>46999345.644555099</v>
      </c>
      <c r="AG60" s="45">
        <f t="shared" si="6"/>
        <v>0.93995715628893117</v>
      </c>
      <c r="AI60" s="12">
        <v>0</v>
      </c>
    </row>
    <row r="61" spans="1:35" x14ac:dyDescent="0.25">
      <c r="A61" s="7" t="s">
        <v>66</v>
      </c>
      <c r="B61" s="9"/>
      <c r="C61" s="8">
        <f>'TC Allocations - Attachment A'!C62</f>
        <v>15565979.388759052</v>
      </c>
      <c r="D61" s="9"/>
      <c r="E61" s="11">
        <f>'TC Allocations - Attachment A'!E62</f>
        <v>245500</v>
      </c>
      <c r="F61" s="11">
        <f>'TC Allocations - Attachment A'!AA62</f>
        <v>210076</v>
      </c>
      <c r="G61" s="9"/>
      <c r="H61" s="8">
        <f t="shared" si="3"/>
        <v>16021555.388759052</v>
      </c>
      <c r="I61" s="9"/>
      <c r="J61" s="11">
        <v>9772.83</v>
      </c>
      <c r="K61" s="12">
        <f>'TC Allocations - Attachment A'!AF62</f>
        <v>48556</v>
      </c>
      <c r="L61" s="12">
        <f>'TC Allocations - Attachment A'!AG62</f>
        <v>164970.47077632695</v>
      </c>
      <c r="M61" s="11">
        <v>-615372.34291200002</v>
      </c>
      <c r="N61" s="11">
        <v>-312712.55564299994</v>
      </c>
      <c r="O61" s="8">
        <f t="shared" si="8"/>
        <v>-704785.59777867305</v>
      </c>
      <c r="P61" s="9"/>
      <c r="Q61" s="10">
        <f t="shared" si="9"/>
        <v>15316769.79098038</v>
      </c>
      <c r="R61" s="10">
        <f>'TC Allocations - Attachment A'!T62</f>
        <v>0</v>
      </c>
      <c r="S61" s="11">
        <v>312712.55564299994</v>
      </c>
      <c r="T61" s="12">
        <v>914.85000000000036</v>
      </c>
      <c r="U61" s="12">
        <f>'TC Allocations - Attachment A'!G62</f>
        <v>82983.179999999862</v>
      </c>
      <c r="V61" s="12">
        <f>'TC Allocations - Attachment A'!L62</f>
        <v>47083.07</v>
      </c>
      <c r="W61" s="12">
        <v>97598.76999999999</v>
      </c>
      <c r="X61" s="12">
        <f>'TC Allocations - Attachment A'!H62</f>
        <v>-516996.0326930033</v>
      </c>
      <c r="Y61" s="21">
        <f t="shared" si="10"/>
        <v>15341066.183930375</v>
      </c>
      <c r="Z61" s="12"/>
      <c r="AA61" s="12"/>
      <c r="AB61" s="22">
        <f t="shared" si="4"/>
        <v>6.1861433998930231E-3</v>
      </c>
      <c r="AC61" s="12">
        <f t="shared" si="7"/>
        <v>15.264851090651923</v>
      </c>
      <c r="AD61" s="8">
        <f t="shared" si="11"/>
        <v>15341081.448781466</v>
      </c>
      <c r="AE61" s="13"/>
      <c r="AF61" s="21">
        <v>17504805.629614118</v>
      </c>
      <c r="AG61" s="45">
        <f t="shared" si="6"/>
        <v>0.87639256175617697</v>
      </c>
      <c r="AI61" s="12">
        <v>0</v>
      </c>
    </row>
    <row r="62" spans="1:35" x14ac:dyDescent="0.25">
      <c r="A62" s="7" t="s">
        <v>67</v>
      </c>
      <c r="B62" s="9"/>
      <c r="C62" s="8">
        <f>'TC Allocations - Attachment A'!C63</f>
        <v>6019483.5563526191</v>
      </c>
      <c r="D62" s="9"/>
      <c r="E62" s="11">
        <f>'TC Allocations - Attachment A'!E63</f>
        <v>105550</v>
      </c>
      <c r="F62" s="11">
        <f>'TC Allocations - Attachment A'!AA63</f>
        <v>90867</v>
      </c>
      <c r="G62" s="9"/>
      <c r="H62" s="8">
        <f t="shared" si="3"/>
        <v>6215900.5563526191</v>
      </c>
      <c r="I62" s="9"/>
      <c r="J62" s="11">
        <v>1587.12</v>
      </c>
      <c r="K62" s="12">
        <f>'TC Allocations - Attachment A'!AF63</f>
        <v>15788</v>
      </c>
      <c r="L62" s="12">
        <f>'TC Allocations - Attachment A'!AG63</f>
        <v>83056.167244830256</v>
      </c>
      <c r="M62" s="11">
        <v>-139956.824704</v>
      </c>
      <c r="N62" s="11">
        <v>0</v>
      </c>
      <c r="O62" s="8">
        <f t="shared" si="8"/>
        <v>-39525.537459169747</v>
      </c>
      <c r="P62" s="9"/>
      <c r="Q62" s="10">
        <f t="shared" si="9"/>
        <v>6176375.0188934496</v>
      </c>
      <c r="R62" s="10">
        <f>'TC Allocations - Attachment A'!T63</f>
        <v>0</v>
      </c>
      <c r="S62" s="12">
        <v>0</v>
      </c>
      <c r="T62" s="12">
        <v>36.980000000000018</v>
      </c>
      <c r="U62" s="12">
        <f>'TC Allocations - Attachment A'!G63</f>
        <v>76395.369098080031</v>
      </c>
      <c r="V62" s="12">
        <f>'TC Allocations - Attachment A'!L63</f>
        <v>43512.79</v>
      </c>
      <c r="W62" s="12">
        <v>55347.069999999992</v>
      </c>
      <c r="X62" s="12">
        <f>'TC Allocations - Attachment A'!H63</f>
        <v>-207073.64575827704</v>
      </c>
      <c r="Y62" s="21">
        <f t="shared" si="10"/>
        <v>6144593.5822332539</v>
      </c>
      <c r="Z62" s="12"/>
      <c r="AA62" s="12"/>
      <c r="AB62" s="22">
        <f t="shared" si="4"/>
        <v>2.4777506711739367E-3</v>
      </c>
      <c r="AC62" s="12">
        <f t="shared" si="7"/>
        <v>6.1140669703659096</v>
      </c>
      <c r="AD62" s="8">
        <f t="shared" si="11"/>
        <v>6144599.6963002244</v>
      </c>
      <c r="AE62" s="13"/>
      <c r="AF62" s="21">
        <v>7883563.5921813641</v>
      </c>
      <c r="AG62" s="45">
        <f t="shared" si="6"/>
        <v>0.77941905642699683</v>
      </c>
      <c r="AI62" s="12">
        <v>0</v>
      </c>
    </row>
    <row r="63" spans="1:35" x14ac:dyDescent="0.25">
      <c r="A63" s="7" t="s">
        <v>95</v>
      </c>
      <c r="B63" s="9"/>
      <c r="C63" s="8">
        <f>'TC Allocations - Attachment A'!C64</f>
        <v>0</v>
      </c>
      <c r="D63" s="9"/>
      <c r="E63" s="11">
        <f>'TC Allocations - Attachment A'!E64</f>
        <v>0</v>
      </c>
      <c r="F63" s="11">
        <f>'TC Allocations - Attachment A'!AA64</f>
        <v>0</v>
      </c>
      <c r="G63" s="9"/>
      <c r="H63" s="8">
        <f t="shared" si="3"/>
        <v>0</v>
      </c>
      <c r="I63" s="9"/>
      <c r="J63" s="11">
        <v>0</v>
      </c>
      <c r="K63" s="12">
        <f>'TC Allocations - Attachment A'!AF64</f>
        <v>0</v>
      </c>
      <c r="L63" s="12">
        <f>'TC Allocations - Attachment A'!AG64</f>
        <v>0</v>
      </c>
      <c r="M63" s="11">
        <v>0</v>
      </c>
      <c r="N63" s="11"/>
      <c r="O63" s="8">
        <f t="shared" si="8"/>
        <v>0</v>
      </c>
      <c r="P63" s="9"/>
      <c r="Q63" s="10">
        <f t="shared" si="9"/>
        <v>0</v>
      </c>
      <c r="R63" s="10">
        <f>'TC Allocations - Attachment A'!T64</f>
        <v>0</v>
      </c>
      <c r="S63" s="11"/>
      <c r="T63" s="11">
        <v>0</v>
      </c>
      <c r="U63" s="12">
        <f>'TC Allocations - Attachment A'!G64</f>
        <v>0</v>
      </c>
      <c r="V63" s="12">
        <f>'TC Allocations - Attachment A'!L64</f>
        <v>0</v>
      </c>
      <c r="W63" s="11">
        <v>0</v>
      </c>
      <c r="X63" s="12">
        <f>'TC Allocations - Attachment A'!H64</f>
        <v>0</v>
      </c>
      <c r="Y63" s="21">
        <f t="shared" si="10"/>
        <v>0</v>
      </c>
      <c r="Z63" s="21"/>
      <c r="AA63" s="21"/>
      <c r="AB63" s="21">
        <v>0</v>
      </c>
      <c r="AC63" s="12">
        <f t="shared" si="7"/>
        <v>0</v>
      </c>
      <c r="AD63" s="8">
        <f t="shared" si="11"/>
        <v>0</v>
      </c>
      <c r="AE63" s="13"/>
      <c r="AF63" s="12">
        <v>0</v>
      </c>
      <c r="AG63" s="12">
        <v>0</v>
      </c>
      <c r="AI63" s="12">
        <v>0</v>
      </c>
    </row>
    <row r="64" spans="1:35" s="2" customFormat="1" ht="18" customHeight="1" thickBot="1" x14ac:dyDescent="0.3">
      <c r="A64" s="15" t="s">
        <v>68</v>
      </c>
      <c r="B64" s="9"/>
      <c r="C64" s="19">
        <f>SUM(C5:C63)</f>
        <v>2433279703.5094218</v>
      </c>
      <c r="D64" s="32"/>
      <c r="E64" s="16">
        <f>SUM(E5:E63)</f>
        <v>50000000</v>
      </c>
      <c r="F64" s="16">
        <f>SUM(F5:F63)</f>
        <v>68818575</v>
      </c>
      <c r="G64" s="32"/>
      <c r="H64" s="16">
        <f>SUM(H5:H63)</f>
        <v>2552098278.5094218</v>
      </c>
      <c r="I64" s="9"/>
      <c r="J64" s="16">
        <f>SUM(J5:J63)</f>
        <v>2561355.6700000004</v>
      </c>
      <c r="K64" s="16">
        <f>SUM(K5:K63)</f>
        <v>10907514</v>
      </c>
      <c r="L64" s="16">
        <f>SUM(L5:L63)</f>
        <v>25300000.000000004</v>
      </c>
      <c r="M64" s="16">
        <f t="shared" ref="M64:N64" si="12">SUM(M5:M63)</f>
        <v>-43592693.698191606</v>
      </c>
      <c r="N64" s="16">
        <f t="shared" si="12"/>
        <v>-61932351.781463139</v>
      </c>
      <c r="O64" s="16">
        <f>SUM(O5:O63)</f>
        <v>-66756175.809654728</v>
      </c>
      <c r="P64" s="9"/>
      <c r="Q64" s="17">
        <f t="shared" ref="Q64:AC64" si="13">SUM(Q5:Q63)</f>
        <v>2485342102.6997662</v>
      </c>
      <c r="R64" s="17">
        <f t="shared" si="13"/>
        <v>0</v>
      </c>
      <c r="S64" s="17">
        <f t="shared" si="13"/>
        <v>-2235798.8767809458</v>
      </c>
      <c r="T64" s="17">
        <f t="shared" si="13"/>
        <v>193030.91999999998</v>
      </c>
      <c r="U64" s="17">
        <f t="shared" si="13"/>
        <v>35581636.973996654</v>
      </c>
      <c r="V64" s="17">
        <f t="shared" si="13"/>
        <v>9222999.9799999967</v>
      </c>
      <c r="W64" s="17">
        <f t="shared" si="13"/>
        <v>50745443.739999995</v>
      </c>
      <c r="X64" s="17">
        <f t="shared" si="13"/>
        <v>-96981999.99999997</v>
      </c>
      <c r="Y64" s="17">
        <f>SUM(Y5:Y63)</f>
        <v>2481867415.4369845</v>
      </c>
      <c r="Z64" s="18">
        <f>SUM(Z5:Z63)</f>
        <v>1957000</v>
      </c>
      <c r="AA64" s="18">
        <f>SUM(AA5:AA63)</f>
        <v>-2467.5876558108721</v>
      </c>
      <c r="AB64" s="23">
        <f>SUM(AB5:AB63)</f>
        <v>0.99999999999999956</v>
      </c>
      <c r="AC64" s="18">
        <f t="shared" si="13"/>
        <v>2467.5876558108707</v>
      </c>
      <c r="AD64" s="18">
        <f>SUM(AD5:AD63)</f>
        <v>2481867415.4369822</v>
      </c>
      <c r="AE64" s="13"/>
      <c r="AF64" s="18">
        <f>SUM(AF5:AF63)</f>
        <v>2718089203.0587378</v>
      </c>
      <c r="AG64" s="44">
        <f>AD64/AF64</f>
        <v>0.91309270227190154</v>
      </c>
      <c r="AI64" s="18">
        <f>SUM(AI5:AI63)</f>
        <v>4916257</v>
      </c>
    </row>
    <row r="65" spans="1:36" x14ac:dyDescent="0.25">
      <c r="C65" s="14"/>
      <c r="U65" s="14"/>
      <c r="AC65" s="30"/>
      <c r="AD65" s="31"/>
      <c r="AF65" s="14"/>
    </row>
    <row r="66" spans="1:36" x14ac:dyDescent="0.25">
      <c r="C66" s="14"/>
      <c r="J66" s="48">
        <f>[13]ARM!$K$62</f>
        <v>2561355.6700000004</v>
      </c>
      <c r="K66" s="50"/>
      <c r="L66" s="48">
        <f>'[10]FY25 Allocation Template'!$E$61</f>
        <v>25300000.000000004</v>
      </c>
      <c r="M66" s="50"/>
      <c r="N66" s="51">
        <f>'[14]SJO Avg Comp Calc'!$I$60</f>
        <v>-61932351.781463139</v>
      </c>
      <c r="O66" s="50"/>
      <c r="P66" s="50"/>
      <c r="Q66" s="50"/>
      <c r="R66" s="50"/>
      <c r="S66" s="51">
        <f>'[14]SJO Avg Comp Calc'!$K$60</f>
        <v>-2235798.8767809458</v>
      </c>
      <c r="T66" s="48">
        <f>[13]ARM!$N$62</f>
        <v>193030.91999999998</v>
      </c>
      <c r="U66" s="52"/>
      <c r="V66" s="48">
        <f>'[15]PRCS+Parole-9.223'!$G$64</f>
        <v>9223000</v>
      </c>
      <c r="W66" s="53">
        <f>[16]Summary!$B$65</f>
        <v>50745443.739999995</v>
      </c>
      <c r="X66" s="54"/>
      <c r="Y66" s="50"/>
      <c r="Z66" s="50"/>
      <c r="AA66" s="50"/>
      <c r="AB66" s="55"/>
      <c r="AC66" s="56"/>
      <c r="AD66" s="57"/>
      <c r="AE66" s="50"/>
      <c r="AF66" s="54">
        <f>'[17]WF Need'!$AB$65</f>
        <v>2718089203.0587378</v>
      </c>
      <c r="AG66" s="50"/>
      <c r="AH66" s="50"/>
      <c r="AI66" s="54"/>
      <c r="AJ66" s="50"/>
    </row>
    <row r="67" spans="1:36" x14ac:dyDescent="0.25">
      <c r="A67" s="2"/>
      <c r="J67" s="42">
        <f>J64-J66</f>
        <v>0</v>
      </c>
      <c r="K67" s="42"/>
      <c r="L67" s="42">
        <f>L64-L66</f>
        <v>0</v>
      </c>
      <c r="N67" s="14">
        <f>N64-N66</f>
        <v>0</v>
      </c>
      <c r="S67" s="14">
        <f>S64-S66</f>
        <v>0</v>
      </c>
      <c r="T67" s="42">
        <f>T64-T66</f>
        <v>0</v>
      </c>
      <c r="U67" s="42"/>
      <c r="V67" s="43">
        <f t="shared" ref="V67:W67" si="14">V64-V66</f>
        <v>-2.0000003278255463E-2</v>
      </c>
      <c r="W67" s="43">
        <f t="shared" si="14"/>
        <v>0</v>
      </c>
      <c r="AF67" s="14">
        <f>AF64-AF66</f>
        <v>0</v>
      </c>
    </row>
    <row r="68" spans="1:36" x14ac:dyDescent="0.25">
      <c r="A68" s="2"/>
    </row>
    <row r="69" spans="1:36" x14ac:dyDescent="0.25">
      <c r="A69" s="2"/>
    </row>
    <row r="70" spans="1:36" x14ac:dyDescent="0.25">
      <c r="A70" s="2"/>
    </row>
  </sheetData>
  <sheetProtection algorithmName="SHA-512" hashValue="qIIIUu65D6XjBc7mH6Nd0PRp2LcbfiDh4DPI/pHQSCon7it5HPW24hfh0hva1jHR5tOXSnLXn7nvWKwmEPzqDQ==" saltValue="KyvZB9518V8pibkIkAQV8g==" spinCount="100000" sheet="1" objects="1" scenarios="1"/>
  <mergeCells count="17">
    <mergeCell ref="AI2:AI3"/>
    <mergeCell ref="M1:O2"/>
    <mergeCell ref="Q1:Y1"/>
    <mergeCell ref="Z1:AD1"/>
    <mergeCell ref="AF1:AG1"/>
    <mergeCell ref="Q2:Q3"/>
    <mergeCell ref="Y2:Y3"/>
    <mergeCell ref="Z2:AC2"/>
    <mergeCell ref="AD2:AD3"/>
    <mergeCell ref="AF2:AF3"/>
    <mergeCell ref="AG2:AG3"/>
    <mergeCell ref="J1:L2"/>
    <mergeCell ref="A1:A4"/>
    <mergeCell ref="C1:C3"/>
    <mergeCell ref="E1:E3"/>
    <mergeCell ref="F1:F3"/>
    <mergeCell ref="H1:H3"/>
  </mergeCells>
  <pageMargins left="0.45" right="0.45" top="0.65" bottom="0.5" header="0.35" footer="0.35"/>
  <pageSetup scale="48" fitToWidth="0" orientation="landscape" r:id="rId1"/>
  <headerFooter>
    <oddHeader>&amp;R&amp;"-,Bold"&amp;18Attachment B</oddHeader>
    <oddFooter>&amp;L&amp;"-,Italic"&amp;12 &amp;X1&amp;X Revenue does not reflect an allocation of funding to the trial courts, but is used in the calculation of the Workload Formula allocation.</oddFooter>
  </headerFooter>
  <colBreaks count="1" manualBreakCount="1">
    <brk id="1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annerLink xmlns="333a5d52-b956-467d-b85f-dd40b49e21b1">
      <Url xsi:nil="true"/>
      <Description xsi:nil="true"/>
    </PlannerLink>
    <Court xmlns="333a5d52-b956-467d-b85f-dd40b49e21b1" xsi:nil="true"/>
    <Link xmlns="333a5d52-b956-467d-b85f-dd40b49e21b1">
      <Url xsi:nil="true"/>
      <Description xsi:nil="true"/>
    </Link>
    <_x0037_AFile xmlns="333a5d52-b956-467d-b85f-dd40b49e21b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8FD8300DC37D47B8430E3AA1B8E692" ma:contentTypeVersion="13" ma:contentTypeDescription="Create a new document." ma:contentTypeScope="" ma:versionID="178564b790fecd8beb310bef3b120df8">
  <xsd:schema xmlns:xsd="http://www.w3.org/2001/XMLSchema" xmlns:xs="http://www.w3.org/2001/XMLSchema" xmlns:p="http://schemas.microsoft.com/office/2006/metadata/properties" xmlns:ns2="333a5d52-b956-467d-b85f-dd40b49e21b1" xmlns:ns3="414d6244-1c89-464f-8b51-cc4a1c1a2751" targetNamespace="http://schemas.microsoft.com/office/2006/metadata/properties" ma:root="true" ma:fieldsID="ef39cf34ce43716b325872acbacf66c5" ns2:_="" ns3:_="">
    <xsd:import namespace="333a5d52-b956-467d-b85f-dd40b49e21b1"/>
    <xsd:import namespace="414d6244-1c89-464f-8b51-cc4a1c1a27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PlannerLink" minOccurs="0"/>
                <xsd:element ref="ns2:Link" minOccurs="0"/>
                <xsd:element ref="ns2:Court" minOccurs="0"/>
                <xsd:element ref="ns2:_x0037_AFile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a5d52-b956-467d-b85f-dd40b49e2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PlannerLink" ma:index="13" nillable="true" ma:displayName="Planner Link" ma:format="Hyperlink" ma:internalName="Plann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nk" ma:index="14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ourt" ma:index="15" nillable="true" ma:displayName="Court" ma:format="Dropdown" ma:internalName="Court">
      <xsd:simpleType>
        <xsd:restriction base="dms:Text">
          <xsd:maxLength value="255"/>
        </xsd:restriction>
      </xsd:simpleType>
    </xsd:element>
    <xsd:element name="_x0037_AFile" ma:index="16" nillable="true" ma:displayName="7AFile" ma:list="{333a5d52-b956-467d-b85f-dd40b49e21b1}" ma:internalName="_x0037_AFile" ma:showField="Modified">
      <xsd:simpleType>
        <xsd:restriction base="dms:Lookup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d6244-1c89-464f-8b51-cc4a1c1a27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793795-4759-45CF-9993-76A09F11BB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67F3D2-0A05-48F5-BAF2-2D5AB303F1B0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414d6244-1c89-464f-8b51-cc4a1c1a2751"/>
    <ds:schemaRef ds:uri="333a5d52-b956-467d-b85f-dd40b49e21b1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42BEF11-2C01-44A8-ACFB-7D7FD3C1CE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a5d52-b956-467d-b85f-dd40b49e21b1"/>
    <ds:schemaRef ds:uri="414d6244-1c89-464f-8b51-cc4a1c1a27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TC Allocations - Attachment A</vt:lpstr>
      <vt:lpstr>WF Allocation - Attachment B</vt:lpstr>
      <vt:lpstr>'TC Allocations - Attachment A'!Print_Area</vt:lpstr>
      <vt:lpstr>'WF Allocation - Attachment B'!Print_Area</vt:lpstr>
      <vt:lpstr>'TC Allocations - Attachment A'!Print_Titles</vt:lpstr>
      <vt:lpstr>'WF Allocation - Attachment 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Blihovde, Suzanne</dc:creator>
  <cp:lastModifiedBy>Robert Parrott</cp:lastModifiedBy>
  <cp:lastPrinted>2024-07-03T17:04:52Z</cp:lastPrinted>
  <dcterms:created xsi:type="dcterms:W3CDTF">2018-01-10T20:03:03Z</dcterms:created>
  <dcterms:modified xsi:type="dcterms:W3CDTF">2024-08-02T15:25:35Z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0x010100118FD8300DC37D47B8430E3AA1B8E692</vt:lpwstr>
  </property>
</Properties>
</file>